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26" activeTab="27"/>
  </bookViews>
  <sheets>
    <sheet name="附录" sheetId="1" r:id="rId1"/>
    <sheet name="目录" sheetId="2" r:id="rId2"/>
    <sheet name="1、2019年一般公共预算收入完成表" sheetId="3" r:id="rId3"/>
    <sheet name="2、2019年一般公共预算支出执行表" sheetId="4" r:id="rId4"/>
    <sheet name="3、2019年政府性基金收入完成表" sheetId="5" r:id="rId5"/>
    <sheet name="4、2019年政府性基金支出执行表" sheetId="6" r:id="rId6"/>
    <sheet name="5、2019年国有资本经营预算收支执行情况表" sheetId="7" r:id="rId7"/>
    <sheet name="6、2019年社会保险基金收支情况表" sheetId="8" r:id="rId8"/>
    <sheet name="7、2019年三公经费执行情况表" sheetId="9" r:id="rId9"/>
    <sheet name="8、2020年一般公共预算收入表（草案）" sheetId="10" r:id="rId10"/>
    <sheet name="7、2016年一般公共预算支出预算（草案）" sheetId="11" state="hidden" r:id="rId11"/>
    <sheet name="9、2020年一般公共预算支出表（草案）" sheetId="12" r:id="rId12"/>
    <sheet name="10、2020年一般公共预算本级支出表（草案）" sheetId="13" r:id="rId13"/>
    <sheet name="11、2020年一般公共预算收支平衡表（税收返还和转移支付表）" sheetId="14" r:id="rId14"/>
    <sheet name="12、2020年一般公共预算基本支出表(草案)" sheetId="15" r:id="rId15"/>
    <sheet name="13、2020年一般公共预算基本支出分经济科目表（草案）" sheetId="16" r:id="rId16"/>
    <sheet name="14、2020年一般公共预算三公经费支出表（草案）" sheetId="17" r:id="rId17"/>
    <sheet name="15、2020年政府性基金收入预算表（草案）" sheetId="18" r:id="rId18"/>
    <sheet name="16、2020年政府性基金支出预算表（草案）" sheetId="19" r:id="rId19"/>
    <sheet name="17、2020年国有资本经营预算收入表（草案）" sheetId="20" r:id="rId20"/>
    <sheet name="18、2020年国有资本经营预算支出表（草案）" sheetId="21" r:id="rId21"/>
    <sheet name="19、2020年社会保险基金收入预算表（草案）" sheetId="22" r:id="rId22"/>
    <sheet name="20、2020年社会保险基金支出预算表（草案）" sheetId="23" r:id="rId23"/>
    <sheet name="21、2020年一般公共预算专项转移支付分项目情况表（草案）" sheetId="24" r:id="rId24"/>
    <sheet name="22、2020年政府性基金专项转移支付分项目情况表（草案）" sheetId="25" r:id="rId25"/>
    <sheet name="23、2019年政府债务限额和余额情况表 " sheetId="26" r:id="rId26"/>
    <sheet name="24、2020年新增债券资金安排情况表" sheetId="27" r:id="rId27"/>
    <sheet name="25、汾阳市2020年本级重点民生项目支出预算绩效目标表" sheetId="28" r:id="rId28"/>
  </sheets>
  <definedNames>
    <definedName name="_xlnm.Print_Area" localSheetId="2">'1、2019年一般公共预算收入完成表'!$A$1:$J$28</definedName>
    <definedName name="_xlnm.Print_Area" localSheetId="12">'10、2020年一般公共预算本级支出表（草案）'!$A$1:$K$1339</definedName>
    <definedName name="_xlnm.Print_Area" localSheetId="13">'11、2020年一般公共预算收支平衡表（税收返还和转移支付表）'!$A$1:$D$49</definedName>
    <definedName name="_xlnm.Print_Area" localSheetId="11">'9、2020年一般公共预算支出表（草案）'!$A$1:$L$29</definedName>
    <definedName name="_xlnm.Print_Titles" localSheetId="2">'1、2019年一般公共预算收入完成表'!$1:$3</definedName>
    <definedName name="_xlnm.Print_Titles" localSheetId="12">'10、2020年一般公共预算本级支出表（草案）'!$1:$4</definedName>
    <definedName name="_xlnm.Print_Titles" localSheetId="13">'11、2020年一般公共预算收支平衡表（税收返还和转移支付表）'!$1:$4</definedName>
    <definedName name="_xlnm.Print_Titles" localSheetId="18">'16、2020年政府性基金支出预算表（草案）'!$1:$3</definedName>
    <definedName name="_xlnm.Print_Titles" localSheetId="3">'2、2019年一般公共预算支出执行表'!$1:$3</definedName>
    <definedName name="_xlnm.Print_Titles" localSheetId="23">'21、2020年一般公共预算专项转移支付分项目情况表（草案）'!$1:$3</definedName>
    <definedName name="_xlnm.Print_Titles" localSheetId="24">'22、2020年政府性基金专项转移支付分项目情况表（草案）'!$1:$3</definedName>
    <definedName name="_xlnm.Print_Titles" localSheetId="27">'25、汾阳市2020年本级重点民生项目支出预算绩效目标表'!$1:$3</definedName>
    <definedName name="_xlnm.Print_Titles" localSheetId="10">'7、2016年一般公共预算支出预算（草案）'!$1:$4</definedName>
    <definedName name="_xlnm.Print_Titles" localSheetId="9">'8、2020年一般公共预算收入表（草案）'!$1:$3</definedName>
    <definedName name="_xlnm.Print_Titles" localSheetId="11">'9、2020年一般公共预算支出表（草案）'!$1:$4</definedName>
    <definedName name="_xlnm.Print_Titles" localSheetId="0">'附录'!$1:$3</definedName>
  </definedNames>
  <calcPr fullCalcOnLoad="1"/>
</workbook>
</file>

<file path=xl/comments11.xml><?xml version="1.0" encoding="utf-8"?>
<comments xmlns="http://schemas.openxmlformats.org/spreadsheetml/2006/main">
  <authors>
    <author>贾岐山</author>
    <author>作者</author>
    <author>贾岐山 </author>
  </authors>
  <commentList>
    <comment ref="C4" authorId="0">
      <text>
        <r>
          <rPr>
            <sz val="9"/>
            <rFont val="宋体"/>
            <family val="0"/>
          </rPr>
          <t xml:space="preserve">贾岐山:不含中央提前告知一般性转移支付数。＝2010年备案预算当年财力+调入资金安排的支出-中央提前告知一般性转移支付。
</t>
        </r>
      </text>
    </comment>
    <comment ref="A67" authorId="1">
      <text>
        <r>
          <rPr>
            <sz val="9"/>
            <rFont val="宋体"/>
            <family val="0"/>
          </rPr>
          <t>作者:
与2011年科目名称不同，2011年“预算编制业务”</t>
        </r>
      </text>
    </comment>
    <comment ref="L144" authorId="2">
      <text>
        <r>
          <rPr>
            <sz val="9"/>
            <rFont val="宋体"/>
            <family val="0"/>
          </rPr>
          <t>贾岐山 :
2014年还本26亿元</t>
        </r>
      </text>
    </comment>
    <comment ref="A642" authorId="1">
      <text>
        <r>
          <rPr>
            <sz val="9"/>
            <rFont val="宋体"/>
            <family val="0"/>
          </rPr>
          <t>作者:
是否加项级科目，2011年未加</t>
        </r>
      </text>
    </comment>
    <comment ref="A643" authorId="1">
      <text>
        <r>
          <rPr>
            <sz val="9"/>
            <rFont val="宋体"/>
            <family val="0"/>
          </rPr>
          <t>作者:
是否增加两个项级科目</t>
        </r>
      </text>
    </comment>
    <comment ref="A644" authorId="1">
      <text>
        <r>
          <rPr>
            <sz val="9"/>
            <rFont val="宋体"/>
            <family val="0"/>
          </rPr>
          <t>作者:
是否增加两个项级科目</t>
        </r>
      </text>
    </comment>
    <comment ref="A645" authorId="1">
      <text>
        <r>
          <rPr>
            <sz val="9"/>
            <rFont val="宋体"/>
            <family val="0"/>
          </rPr>
          <t>作者:
是否增加两个项级科目</t>
        </r>
      </text>
    </comment>
    <comment ref="A646" authorId="1">
      <text>
        <r>
          <rPr>
            <sz val="9"/>
            <rFont val="宋体"/>
            <family val="0"/>
          </rPr>
          <t>作者:
是否增加两个项级科目</t>
        </r>
      </text>
    </comment>
    <comment ref="A906" authorId="1">
      <text>
        <r>
          <rPr>
            <sz val="9"/>
            <rFont val="宋体"/>
            <family val="0"/>
          </rPr>
          <t>作者:
2012年新增科目</t>
        </r>
      </text>
    </comment>
    <comment ref="A1188" authorId="1">
      <text>
        <r>
          <rPr>
            <sz val="9"/>
            <rFont val="宋体"/>
            <family val="0"/>
          </rPr>
          <t>作者:
新增加科目</t>
        </r>
      </text>
    </comment>
    <comment ref="A1248" authorId="1">
      <text>
        <r>
          <rPr>
            <sz val="9"/>
            <rFont val="宋体"/>
            <family val="0"/>
          </rPr>
          <t>作者:
2012年科目名称改动</t>
        </r>
      </text>
    </comment>
    <comment ref="A1279" authorId="1">
      <text>
        <r>
          <rPr>
            <sz val="9"/>
            <rFont val="宋体"/>
            <family val="0"/>
          </rPr>
          <t>作者:
2011年科目“一般财政预算石油储备支出”</t>
        </r>
      </text>
    </comment>
    <comment ref="H144" authorId="2">
      <text>
        <r>
          <rPr>
            <sz val="9"/>
            <rFont val="宋体"/>
            <family val="0"/>
          </rPr>
          <t>贾岐山 :
2014年还本26亿元</t>
        </r>
      </text>
    </comment>
    <comment ref="C144" authorId="2">
      <text>
        <r>
          <rPr>
            <sz val="9"/>
            <rFont val="宋体"/>
            <family val="0"/>
          </rPr>
          <t>贾岐山 :
2014年还本26亿元</t>
        </r>
      </text>
    </comment>
  </commentList>
</comments>
</file>

<file path=xl/comments12.xml><?xml version="1.0" encoding="utf-8"?>
<comments xmlns="http://schemas.openxmlformats.org/spreadsheetml/2006/main">
  <authors>
    <author>作者</author>
  </authors>
  <commentList>
    <comment ref="B24" authorId="0">
      <text>
        <r>
          <rPr>
            <sz val="9"/>
            <rFont val="宋体"/>
            <family val="0"/>
          </rPr>
          <t>作者:
2012年科目名称改动</t>
        </r>
      </text>
    </comment>
  </commentList>
</comments>
</file>

<file path=xl/comments13.xml><?xml version="1.0" encoding="utf-8"?>
<comments xmlns="http://schemas.openxmlformats.org/spreadsheetml/2006/main">
  <authors>
    <author>贾岐山 </author>
    <author>作者</author>
  </authors>
  <commentList>
    <comment ref="D139" authorId="0">
      <text>
        <r>
          <rPr>
            <sz val="9"/>
            <rFont val="宋体"/>
            <family val="0"/>
          </rPr>
          <t>贾岐山 :
2014年还本26亿元</t>
        </r>
      </text>
    </comment>
    <comment ref="B64" authorId="1">
      <text>
        <r>
          <rPr>
            <sz val="9"/>
            <rFont val="宋体"/>
            <family val="0"/>
          </rPr>
          <t>作者:
与2011年科目名称不同，2011年“预算编制业务”</t>
        </r>
      </text>
    </comment>
    <comment ref="B636" authorId="1">
      <text>
        <r>
          <rPr>
            <sz val="9"/>
            <rFont val="宋体"/>
            <family val="0"/>
          </rPr>
          <t>作者:
是否加项级科目，2011年未加</t>
        </r>
      </text>
    </comment>
    <comment ref="B637" authorId="1">
      <text>
        <r>
          <rPr>
            <sz val="9"/>
            <rFont val="宋体"/>
            <family val="0"/>
          </rPr>
          <t>作者:
是否增加两个项级科目</t>
        </r>
      </text>
    </comment>
    <comment ref="B638" authorId="1">
      <text>
        <r>
          <rPr>
            <sz val="9"/>
            <rFont val="宋体"/>
            <family val="0"/>
          </rPr>
          <t>作者:
是否增加两个项级科目</t>
        </r>
      </text>
    </comment>
    <comment ref="B639" authorId="1">
      <text>
        <r>
          <rPr>
            <sz val="9"/>
            <rFont val="宋体"/>
            <family val="0"/>
          </rPr>
          <t>作者:
是否增加两个项级科目</t>
        </r>
      </text>
    </comment>
    <comment ref="B640" authorId="1">
      <text>
        <r>
          <rPr>
            <sz val="9"/>
            <rFont val="宋体"/>
            <family val="0"/>
          </rPr>
          <t>作者:
是否增加两个项级科目</t>
        </r>
      </text>
    </comment>
    <comment ref="B921" authorId="1">
      <text>
        <r>
          <rPr>
            <sz val="9"/>
            <rFont val="宋体"/>
            <family val="0"/>
          </rPr>
          <t>作者:
2012年新增科目</t>
        </r>
      </text>
    </comment>
    <comment ref="B1213" authorId="1">
      <text>
        <r>
          <rPr>
            <sz val="9"/>
            <rFont val="宋体"/>
            <family val="0"/>
          </rPr>
          <t>作者:
2012年科目名称改动</t>
        </r>
      </text>
    </comment>
    <comment ref="B1244" authorId="1">
      <text>
        <r>
          <rPr>
            <sz val="9"/>
            <rFont val="宋体"/>
            <family val="0"/>
          </rPr>
          <t>作者:
2011年科目“一般财政预算石油储备支出”</t>
        </r>
      </text>
    </comment>
  </commentList>
</comments>
</file>

<file path=xl/comments19.xml><?xml version="1.0" encoding="utf-8"?>
<comments xmlns="http://schemas.openxmlformats.org/spreadsheetml/2006/main">
  <authors>
    <author>贾岐山</author>
  </authors>
  <commentList>
    <comment ref="C3" authorId="0">
      <text>
        <r>
          <rPr>
            <sz val="9"/>
            <rFont val="宋体"/>
            <family val="0"/>
          </rPr>
          <t xml:space="preserve">贾岐山:不含中央提前告知一般性转移支付数。＝2010年备案预算当年财力+调入资金安排的支出-中央提前告知一般性转移支付。
</t>
        </r>
      </text>
    </comment>
    <comment ref="E3" authorId="0">
      <text>
        <r>
          <rPr>
            <sz val="9"/>
            <rFont val="宋体"/>
            <family val="0"/>
          </rPr>
          <t xml:space="preserve">贾岐山:不含中央提前告知一般性转移支付数。＝2010年备案预算当年财力+调入资金安排的支出-中央提前告知一般性转移支付。
</t>
        </r>
      </text>
    </comment>
  </commentList>
</comments>
</file>

<file path=xl/sharedStrings.xml><?xml version="1.0" encoding="utf-8"?>
<sst xmlns="http://schemas.openxmlformats.org/spreadsheetml/2006/main" count="3873" uniqueCount="2417">
  <si>
    <t>附录</t>
  </si>
  <si>
    <t>2020年政府支出分类科目简介</t>
  </si>
  <si>
    <t>科目名称</t>
  </si>
  <si>
    <t>科目内容及主要部门</t>
  </si>
  <si>
    <t>一般公共服务</t>
  </si>
  <si>
    <t>反映政府提供一般公共服务的支出。包括：人大事务、政协事务、政府办公厅（室）及相关机构事务、发展与改革事务、统计信息事务、财政事务、税收事务、审计事务、海关事务、人力资源事务、纪检监察事务、商贸事务、知识产权事务、民族事务、港澳台事务、档案事务、民主党派及工商联事务、群众团体事务、党委办公厅（室）及相关机构事务、组织事务、宣传事务、统战事务、对外联络事务、其他共产党事务、网信事务、市场监督管理事务、其他一般公共服务支出等。</t>
  </si>
  <si>
    <t>国防</t>
  </si>
  <si>
    <t>反映政府用于国防方面的支出。包括：现役部队、国防科研事业、专项工程、国防动员、其他国防支出等。</t>
  </si>
  <si>
    <t>公共安全</t>
  </si>
  <si>
    <t>反映政府维护社会公共安全方面的支出。包括：武装警察部队、公安、国家安全、检察、法院、司法、监狱、
强制隔离戒毒、国家保密、缉毒警察等。</t>
  </si>
  <si>
    <t>教育</t>
  </si>
  <si>
    <t>反映政府教育事务支出。包括：教育管理事务、普通教育、职业教育、成人教育、广播电视教育、留学教育、特殊教育、教师进修及培训、教育费附加安排的支出等。</t>
  </si>
  <si>
    <t>科学技术</t>
  </si>
  <si>
    <t>反映用于科学技术方面的支出。包括：科学技术管理事务、基础研究、应用研究、技术研究与开发、科技条件与服务、
社会科学、科学技术普及、科技交流与合作、科技重大事项等。</t>
  </si>
  <si>
    <t>文化旅游体育与传媒</t>
  </si>
  <si>
    <t>反映政府在文化、旅游、文物、体育、广播电视、电影、新闻出版等方面的支出。</t>
  </si>
  <si>
    <t>社会保障和就业</t>
  </si>
  <si>
    <t>反映政府在社会保障与就业方面的支出。包括：人力资源和社会保障管理事务、民政管理事务、补充全国社会保障基金、行政事业单位离退休、企业改革补助、就业补助、抚恤、退役安置、社会福利、残疾人事业、最低生活保障、红十字事业、临时救助、特困人员救助供养、其他生活救助、财政对基本养老保险基金的补助、财政对其他社会保险基金的补助、退役军人管理事务等。</t>
  </si>
  <si>
    <t>卫生健康</t>
  </si>
  <si>
    <t>反映政府卫生健康方面的支出。包括：卫生健康管理事务、公立医院、基层医疗卫生机构、公共卫生、计划生育事务、行政事业单位医疗、财政对基本医疗保险基金的补助、中医药、医疗救助、优抚对象医疗、医疗保障管理事务、老龄卫生健康支出等。</t>
  </si>
  <si>
    <t>节能环保</t>
  </si>
  <si>
    <t>反映政府节能环保支出。包括：环境保护管理事务、环境监测与监察、污染防治、自然生态保护、天然林保护、退耕还林、风沙荒漠治理、退牧还草、已垦草原退耕还草、能源节约利用、污染减排、可再生能源、循环经济、能源管理事务等。</t>
  </si>
  <si>
    <t>城乡社区</t>
  </si>
  <si>
    <t>反映政府城乡社区事务支出。包括：城乡社区管理事务、城乡社区规划与管理、城乡社区公共设施、城乡社区环境卫生、建设市场管理与监督等。</t>
  </si>
  <si>
    <t>农林水</t>
  </si>
  <si>
    <t>反映政府农林水事务支出。包括：农业、林业和草原、水利、南水北调、扶贫、农业综合开发、农村综合改革、普惠金融发展、目标价格补贴等。</t>
  </si>
  <si>
    <t>交通运输</t>
  </si>
  <si>
    <t>反映政府交通运输和邮政业方面的支出。包括：公路水路运输、铁路运输、民用航空运输、石油价格改革对交通运输的补贴、邮政业支出、车辆购置税支出等。</t>
  </si>
  <si>
    <t>资源勘探信息</t>
  </si>
  <si>
    <t>反映用于资源勘探、制造业、建筑业、工业信息等方面的支出。</t>
  </si>
  <si>
    <t>商业服务业</t>
  </si>
  <si>
    <t>反映商业服务业方面的支出。包括：商业流通事务、涉外发展服务等。</t>
  </si>
  <si>
    <t>金融</t>
  </si>
  <si>
    <t>反映金融方面支出。</t>
  </si>
  <si>
    <t>自然资源海洋气象</t>
  </si>
  <si>
    <t>反映政府用于自然资源、海洋、测绘、地震、气象等公益服务事业方面的支出。</t>
  </si>
  <si>
    <t>住房保障</t>
  </si>
  <si>
    <t>集中反映政府用于住房方面的支出。包括：保障性安居工程支出、住房改革支出、城乡社区住宅等。</t>
  </si>
  <si>
    <t>粮油物资储备</t>
  </si>
  <si>
    <t>反映政府用于粮油物资储备方面的支出。</t>
  </si>
  <si>
    <t>灾害防治及应急管理</t>
  </si>
  <si>
    <t>反映政府用于自然灾害防治、安全生产监管及应急管理等方面的支出。</t>
  </si>
  <si>
    <t>预备费</t>
  </si>
  <si>
    <t>反映预算中安排的预备费。</t>
  </si>
  <si>
    <t>债务还本支出</t>
  </si>
  <si>
    <t>反映归还债务本金所发生的支出。</t>
  </si>
  <si>
    <t>债务付息支出</t>
  </si>
  <si>
    <t>反映用于归还债务利息所发生的支出。</t>
  </si>
  <si>
    <t>其他支出</t>
  </si>
  <si>
    <t>反映不能划分到上述功能科目的其他政府支出。</t>
  </si>
  <si>
    <t>目        录</t>
  </si>
  <si>
    <t>表  一、汾阳市二○一九年一般公共预算收入完成情况表</t>
  </si>
  <si>
    <t>第1-2页</t>
  </si>
  <si>
    <t>表  二、汾阳市二○一九年一般公共预算支出执行情况表</t>
  </si>
  <si>
    <t>第3-11页</t>
  </si>
  <si>
    <t>表  三、汾阳市二○一九年政府性基金收入完成情况表</t>
  </si>
  <si>
    <t>第12页</t>
  </si>
  <si>
    <t>表  四、汾阳市二○一九年政府性基金支出执行情况表</t>
  </si>
  <si>
    <t>第13页</t>
  </si>
  <si>
    <t>表  五、汾阳市二○一九年国有资本经营预算收支执行情况表</t>
  </si>
  <si>
    <t>第14页</t>
  </si>
  <si>
    <t>表  六、汾阳市二○一九年社会保险基金收支情况表</t>
  </si>
  <si>
    <t>第15页</t>
  </si>
  <si>
    <t>表  七、汾阳市二○一九年三公经费执行情况表</t>
  </si>
  <si>
    <t>第16页</t>
  </si>
  <si>
    <t>表  八、汾阳市二○二○年一般公共预算收入表（草案）</t>
  </si>
  <si>
    <t>第17-18页</t>
  </si>
  <si>
    <t>表  九、汾阳市二○二○年一般公共预算支出总表（草案）</t>
  </si>
  <si>
    <t>第19-20页</t>
  </si>
  <si>
    <t>表  十、汾阳市二○二○年一般公共预算本级支出表（草案）</t>
  </si>
  <si>
    <t>第21-44页</t>
  </si>
  <si>
    <t>表十一、汾阳市二○二○年一般公共预算收支平衡表（草案）</t>
  </si>
  <si>
    <t>第45-47页</t>
  </si>
  <si>
    <t>表十二、汾阳市二○二○年一般公共预算基本支出表（草案）</t>
  </si>
  <si>
    <t>第48页</t>
  </si>
  <si>
    <t>表十三、汾阳市二○二○年一般公共预算基本支出分经济科目表（草案）</t>
  </si>
  <si>
    <t>第49页</t>
  </si>
  <si>
    <t>表十四、汾阳市二○二○年一般公共预算三公经费支出表（草案）</t>
  </si>
  <si>
    <t>第50页</t>
  </si>
  <si>
    <t>表十五、汾阳市二○二○年政府性基金收入预算表（草案）</t>
  </si>
  <si>
    <t>第51页</t>
  </si>
  <si>
    <t>表十六、汾阳市二○二○年政府性基金支出预算表（草案）</t>
  </si>
  <si>
    <t>第52-53页</t>
  </si>
  <si>
    <t>表十七、汾阳市二○二○年国有资本经营预算收入表（草案）</t>
  </si>
  <si>
    <t>第54页</t>
  </si>
  <si>
    <t>表十八、汾阳市二○二○年国有资本经营预算支出表（草案）</t>
  </si>
  <si>
    <t>第55页</t>
  </si>
  <si>
    <t>表十九、汾阳市二○二○年社会保险基金收入预算表（草案）</t>
  </si>
  <si>
    <t>第56页</t>
  </si>
  <si>
    <t>表二十、汾阳市二○二○年社会保险基金支出预算表（草案）</t>
  </si>
  <si>
    <t>第57页</t>
  </si>
  <si>
    <t>表二十一、汾阳市二○二○年一般公共预算专项转移支付分项目情况表（草案）</t>
  </si>
  <si>
    <t>第58-60页</t>
  </si>
  <si>
    <t>表二十二、汾阳市二○二○年政府性基金专项转移支付分项目情况表（草案）</t>
  </si>
  <si>
    <t>第61-62页</t>
  </si>
  <si>
    <t>表二十三、汾阳市二○一九政府债务限额和余额情况表</t>
  </si>
  <si>
    <t>第63页</t>
  </si>
  <si>
    <t>表二十四、汾阳市二○二○新增债券资金安排情况表</t>
  </si>
  <si>
    <t>第64页</t>
  </si>
  <si>
    <t>表二十五、汾阳市二○二○年本级重点民生项目支出预算绩效目标表（草案）</t>
  </si>
  <si>
    <t>第65-77页</t>
  </si>
  <si>
    <t>汾阳市二○一九年一般公共预算收入完成情况表</t>
  </si>
  <si>
    <t>表一</t>
  </si>
  <si>
    <t>单位：万元</t>
  </si>
  <si>
    <t>收  入  项  目</t>
  </si>
  <si>
    <t>2019年预算数</t>
  </si>
  <si>
    <t>2019年预算调整数</t>
  </si>
  <si>
    <t>2019年完成数</t>
  </si>
  <si>
    <t>完成为
预算%</t>
  </si>
  <si>
    <t>完成为2018年决算%</t>
  </si>
  <si>
    <t>2018年决算数</t>
  </si>
  <si>
    <t>增减额</t>
  </si>
  <si>
    <t>比上年实绩增减%</t>
  </si>
  <si>
    <t>备      注</t>
  </si>
  <si>
    <t>一般公共预算收入合计</t>
  </si>
  <si>
    <t>税收收入</t>
  </si>
  <si>
    <t>一、增值税</t>
  </si>
  <si>
    <t>二、企业所得税</t>
  </si>
  <si>
    <t>汾酒集团股权转让所得税年初入库</t>
  </si>
  <si>
    <t>三、个人所得税</t>
  </si>
  <si>
    <t>减税降费政策因素</t>
  </si>
  <si>
    <t>四、资源税</t>
  </si>
  <si>
    <t>五、城市维护建设税</t>
  </si>
  <si>
    <t>六、房产税</t>
  </si>
  <si>
    <t>七、印花税</t>
  </si>
  <si>
    <t>八、城镇土地使用税</t>
  </si>
  <si>
    <t>九、土地增值税</t>
  </si>
  <si>
    <t>十、车船税</t>
  </si>
  <si>
    <t>十一、耕地占用税</t>
  </si>
  <si>
    <t>十二、契税</t>
  </si>
  <si>
    <t>十四、环境保护税</t>
  </si>
  <si>
    <t>十四、其他税收收入</t>
  </si>
  <si>
    <t>非税收入</t>
  </si>
  <si>
    <t>一次性项目收入减少</t>
  </si>
  <si>
    <t>十五、专项收入</t>
  </si>
  <si>
    <t>十六、行政事业性收费收入</t>
  </si>
  <si>
    <t>十七、罚没收入</t>
  </si>
  <si>
    <t>十八、国有资本经营收入</t>
  </si>
  <si>
    <t>十九、国有资源（资产）有偿使用收入</t>
  </si>
  <si>
    <t>二十、捐赠收入</t>
  </si>
  <si>
    <t>二十一、政府住房基金收入</t>
  </si>
  <si>
    <t>二十二、其他收入</t>
  </si>
  <si>
    <t xml:space="preserve">           </t>
  </si>
  <si>
    <t>汾阳市二○一九年一般公共预算支出执行情况表</t>
  </si>
  <si>
    <t>表二</t>
  </si>
  <si>
    <t>支  出  项  目</t>
  </si>
  <si>
    <t>2019年调整预算数</t>
  </si>
  <si>
    <t>2019年执行数</t>
  </si>
  <si>
    <t>执行为调整预算%</t>
  </si>
  <si>
    <t>执行为2018年决算%</t>
  </si>
  <si>
    <t>一般公共预算支出</t>
  </si>
  <si>
    <t>一般公共服务支出</t>
  </si>
  <si>
    <t>一次性项目增加</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</si>
  <si>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</si>
  <si>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</si>
  <si>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</si>
  <si>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</si>
  <si>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</si>
  <si>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</si>
  <si>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税收事务</t>
  </si>
  <si>
    <t xml:space="preserve">  审计事务</t>
  </si>
  <si>
    <t xml:space="preserve">  人力资源事务</t>
  </si>
  <si>
    <t xml:space="preserve">  纪检监察事务</t>
  </si>
  <si>
    <t xml:space="preserve">  商贸事务</t>
  </si>
  <si>
    <t xml:space="preserve">  工商行政管理事务</t>
  </si>
  <si>
    <t xml:space="preserve">  质量技术监督与检验检疫事务</t>
  </si>
  <si>
    <t xml:space="preserve">  宗教事务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</si>
  <si>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</si>
  <si>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</si>
  <si>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</si>
  <si>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</si>
  <si>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</si>
  <si>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</si>
  <si>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</si>
  <si>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其他共产党事务支出</t>
  </si>
  <si>
    <t>市场监督管理事务</t>
  </si>
  <si>
    <t>其他一般公共服务支出</t>
  </si>
  <si>
    <t>国防支出</t>
  </si>
  <si>
    <t xml:space="preserve">  国防动员</t>
  </si>
  <si>
    <t xml:space="preserve">  其他国防支出</t>
  </si>
  <si>
    <t>公共安全支出</t>
  </si>
  <si>
    <t>政法保障投入力度加大</t>
  </si>
  <si>
    <t xml:space="preserve">  武装警察</t>
  </si>
  <si>
    <t xml:space="preserve">  公安</t>
  </si>
  <si>
    <t xml:space="preserve">  检察</t>
  </si>
  <si>
    <t xml:space="preserve">  法院</t>
  </si>
  <si>
    <t xml:space="preserve">  司法</t>
  </si>
  <si>
    <t xml:space="preserve">  国家保密</t>
  </si>
  <si>
    <t xml:space="preserve">  其他公安支出</t>
  </si>
  <si>
    <t>教育支出</t>
  </si>
  <si>
    <t xml:space="preserve">  教育管理事务</t>
  </si>
  <si>
    <t xml:space="preserve">  普通教育</t>
  </si>
  <si>
    <t xml:space="preserve">  职业教育</t>
  </si>
  <si>
    <t xml:space="preserve">  成人教育</t>
  </si>
  <si>
    <t xml:space="preserve">  特殊教育</t>
  </si>
  <si>
    <t xml:space="preserve">  进修及培训</t>
  </si>
  <si>
    <t xml:space="preserve">  教育费附加安排的支出</t>
  </si>
  <si>
    <t xml:space="preserve">  其他教育支出</t>
  </si>
  <si>
    <t>科学技术支出</t>
  </si>
  <si>
    <t>科学技术的投入力度加大</t>
  </si>
  <si>
    <t xml:space="preserve">  科学技术管理事务</t>
  </si>
  <si>
    <t xml:space="preserve">  技术研究与开发</t>
  </si>
  <si>
    <t xml:space="preserve">  科学技术普及</t>
  </si>
  <si>
    <t xml:space="preserve">  其他科学技术支出</t>
  </si>
  <si>
    <t>文化体育与传媒支出</t>
  </si>
  <si>
    <t>文化体育的投入力度加大</t>
  </si>
  <si>
    <t xml:space="preserve">  文化和旅游</t>
  </si>
  <si>
    <t xml:space="preserve">  文物</t>
  </si>
  <si>
    <t xml:space="preserve">  体育</t>
  </si>
  <si>
    <t xml:space="preserve">  新闻出版电影</t>
  </si>
  <si>
    <t>广播电视</t>
  </si>
  <si>
    <t xml:space="preserve">  其他文化体育与传媒支出</t>
  </si>
  <si>
    <t>社会保障和就业支出</t>
  </si>
  <si>
    <t xml:space="preserve">  人力资源和社会保障管理事务</t>
  </si>
  <si>
    <t xml:space="preserve">  民政管理事务</t>
  </si>
  <si>
    <t xml:space="preserve">  行政事业单位离退休</t>
  </si>
  <si>
    <t xml:space="preserve">  就业补助</t>
  </si>
  <si>
    <t xml:space="preserve">  抚恤</t>
  </si>
  <si>
    <t xml:space="preserve">  退役安置</t>
  </si>
  <si>
    <t xml:space="preserve">  社会福利</t>
  </si>
  <si>
    <t xml:space="preserve">  残疾人事业</t>
  </si>
  <si>
    <t xml:space="preserve">  自然灾害生活救助</t>
  </si>
  <si>
    <t xml:space="preserve">  红十字事业</t>
  </si>
  <si>
    <t xml:space="preserve">  最低生活保障</t>
  </si>
  <si>
    <t xml:space="preserve">  临时救助</t>
  </si>
  <si>
    <t xml:space="preserve">  特困人员供养</t>
  </si>
  <si>
    <t xml:space="preserve">  其他生活救助</t>
  </si>
  <si>
    <t xml:space="preserve">  财政对基本养老保险基金的补助</t>
  </si>
  <si>
    <t xml:space="preserve">  财政对其他社会保险基金的补助</t>
  </si>
  <si>
    <t>退役军人管理事务</t>
  </si>
  <si>
    <t xml:space="preserve">  其他社会保障和就业支出</t>
  </si>
  <si>
    <t>医疗健康支出</t>
  </si>
  <si>
    <t>医疗保障标准提高</t>
  </si>
  <si>
    <t xml:space="preserve">  医疗健康管理事务</t>
  </si>
  <si>
    <t xml:space="preserve">  公立医院</t>
  </si>
  <si>
    <t xml:space="preserve">  基层医疗卫生机构</t>
  </si>
  <si>
    <t xml:space="preserve">  公共卫生</t>
  </si>
  <si>
    <t xml:space="preserve">  医疗保障管理事务</t>
  </si>
  <si>
    <t xml:space="preserve">  中医药</t>
  </si>
  <si>
    <t xml:space="preserve">  计划生育事务</t>
  </si>
  <si>
    <t>食品和药品监督管理事务</t>
  </si>
  <si>
    <t xml:space="preserve">  行政事业单位医疗</t>
  </si>
  <si>
    <t xml:space="preserve">  财政对基本医疗保险基金的补助</t>
  </si>
  <si>
    <t xml:space="preserve">  医疗救助</t>
  </si>
  <si>
    <t xml:space="preserve">  优抚对象医疗</t>
  </si>
  <si>
    <t xml:space="preserve">  其他卫生健康支出</t>
  </si>
  <si>
    <t>节能环保支出</t>
  </si>
  <si>
    <t>2019年加大环境防治力度，同时上级资金增加</t>
  </si>
  <si>
    <t xml:space="preserve">  环境保护管理事务</t>
  </si>
  <si>
    <t>环境监测与监察</t>
  </si>
  <si>
    <t xml:space="preserve">  污染防治</t>
  </si>
  <si>
    <t xml:space="preserve">    其中:排污费安排的支出</t>
  </si>
  <si>
    <t xml:space="preserve">  自然生态保护</t>
  </si>
  <si>
    <t xml:space="preserve">  天然林保护</t>
  </si>
  <si>
    <t xml:space="preserve">  退耕还林</t>
  </si>
  <si>
    <t xml:space="preserve">  能源节约利用</t>
  </si>
  <si>
    <t xml:space="preserve">  污染减排</t>
  </si>
  <si>
    <t>其他节能环保支出</t>
  </si>
  <si>
    <t>城乡社区支出</t>
  </si>
  <si>
    <t>加大对城乡社区公共设施的投入力度</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</si>
  <si>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</si>
  <si>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</si>
  <si>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</si>
  <si>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</si>
  <si>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</si>
  <si>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</si>
  <si>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</si>
  <si>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项目增加</t>
  </si>
  <si>
    <t xml:space="preserve">  农业</t>
  </si>
  <si>
    <t xml:space="preserve">  林业和草原</t>
  </si>
  <si>
    <t xml:space="preserve">  水利</t>
  </si>
  <si>
    <t xml:space="preserve">    其中:水资源费安排的支出</t>
  </si>
  <si>
    <t xml:space="preserve">  扶贫</t>
  </si>
  <si>
    <t xml:space="preserve">  农业综合开发</t>
  </si>
  <si>
    <t xml:space="preserve">  农村综合改革</t>
  </si>
  <si>
    <t xml:space="preserve">  普惠金融发展支出</t>
  </si>
  <si>
    <t xml:space="preserve">  其他农林水支出</t>
  </si>
  <si>
    <t>交通运输支出</t>
  </si>
  <si>
    <t>上级资金减少</t>
  </si>
  <si>
    <t xml:space="preserve">  公路水路运输</t>
  </si>
  <si>
    <t xml:space="preserve">  成品油价格改革对交通运输的补贴</t>
  </si>
  <si>
    <t xml:space="preserve">  邮政业支出</t>
  </si>
  <si>
    <t xml:space="preserve">  车辆购置税支出</t>
  </si>
  <si>
    <t xml:space="preserve">  其他交通运输支出</t>
  </si>
  <si>
    <t>资源勘探信息等支出</t>
  </si>
  <si>
    <t xml:space="preserve">  资源勘探开发</t>
  </si>
  <si>
    <t xml:space="preserve">  制造业</t>
  </si>
  <si>
    <t>工业和信息产业监管</t>
  </si>
  <si>
    <t xml:space="preserve">  安全生产监管</t>
  </si>
  <si>
    <t xml:space="preserve">  支持中小企业发展和管理支出</t>
  </si>
  <si>
    <t>商业服务业等支出</t>
  </si>
  <si>
    <t>一次性项目减少</t>
  </si>
  <si>
    <t xml:space="preserve">  商业流通事务</t>
  </si>
  <si>
    <t xml:space="preserve">  旅游业管理与服务支出</t>
  </si>
  <si>
    <t xml:space="preserve">  涉外发展服务支出</t>
  </si>
  <si>
    <t>金融支出</t>
  </si>
  <si>
    <t xml:space="preserve">  金融部门行政支出</t>
  </si>
  <si>
    <t xml:space="preserve">  金融部门监管支出</t>
  </si>
  <si>
    <t xml:space="preserve">  金融发展支出</t>
  </si>
  <si>
    <t xml:space="preserve">  金融调控支出</t>
  </si>
  <si>
    <t xml:space="preserve">  其他金融支出</t>
  </si>
  <si>
    <t>援助其他地区支出</t>
  </si>
  <si>
    <t xml:space="preserve">  其他支出</t>
  </si>
  <si>
    <t>自然资源海洋气象等支出</t>
  </si>
  <si>
    <t>民营企业造地
增加土地开垦支出</t>
  </si>
  <si>
    <t xml:space="preserve"> 自然资源事务</t>
  </si>
  <si>
    <t xml:space="preserve">    其中:矿产资源专项收入安排的支出</t>
  </si>
  <si>
    <t xml:space="preserve">  地震事务</t>
  </si>
  <si>
    <t xml:space="preserve">  气象事务</t>
  </si>
  <si>
    <t>住房保障支出</t>
  </si>
  <si>
    <t xml:space="preserve">  保障性安居工程支出</t>
  </si>
  <si>
    <t xml:space="preserve">  城乡社区住宅</t>
  </si>
  <si>
    <t>粮油物资储备支出</t>
  </si>
  <si>
    <t>上级资金增加</t>
  </si>
  <si>
    <t xml:space="preserve">  粮油事务</t>
  </si>
  <si>
    <t>灾害防治及应急管理支出</t>
  </si>
  <si>
    <t>应急管理事务</t>
  </si>
  <si>
    <t>消防事务</t>
  </si>
  <si>
    <t>地震事务</t>
  </si>
  <si>
    <t>自然灾害救助及恢复重建支出</t>
  </si>
  <si>
    <t>债券本金增加</t>
  </si>
  <si>
    <t xml:space="preserve">  地方政府一般债务付息支出</t>
  </si>
  <si>
    <t>其他支出（类）</t>
  </si>
  <si>
    <t xml:space="preserve">  其他支出(款)</t>
  </si>
  <si>
    <t>汾阳市二○一九年政府性基金收入完成情况表</t>
  </si>
  <si>
    <t>表三</t>
  </si>
  <si>
    <r>
      <t>2018</t>
    </r>
    <r>
      <rPr>
        <b/>
        <sz val="12"/>
        <color indexed="10"/>
        <rFont val="楷体_GB2312"/>
        <family val="0"/>
      </rPr>
      <t>年决算数</t>
    </r>
  </si>
  <si>
    <t>政府性基金收入合计</t>
  </si>
  <si>
    <t>政府性基金收入</t>
  </si>
  <si>
    <t xml:space="preserve">             城市公用事业附加收入</t>
  </si>
  <si>
    <t xml:space="preserve">             国有土地收益基金收入</t>
  </si>
  <si>
    <t xml:space="preserve">             农业土地开发资金收入</t>
  </si>
  <si>
    <t xml:space="preserve">             国有土地使用权出让收入</t>
  </si>
  <si>
    <t xml:space="preserve">             城市基础设施配套费收入</t>
  </si>
  <si>
    <t xml:space="preserve">             污水处理费收入</t>
  </si>
  <si>
    <t xml:space="preserve">             其他政府性基金收入</t>
  </si>
  <si>
    <t xml:space="preserve">         专项债券对应项目专项收入</t>
  </si>
  <si>
    <t xml:space="preserve">             其他政府性资金专项债务
                对应项目专项收入</t>
  </si>
  <si>
    <t>汾阳市二○一九年政府性基金支出执行情况表</t>
  </si>
  <si>
    <t>表四</t>
  </si>
  <si>
    <t>2019年变动预算数</t>
  </si>
  <si>
    <t>执行为变动预算%</t>
  </si>
  <si>
    <t>政府性基金支出合计</t>
  </si>
  <si>
    <t xml:space="preserve">   大中型水库移民后期扶持基金支出</t>
  </si>
  <si>
    <t xml:space="preserve">   小型水库移民扶助基金</t>
  </si>
  <si>
    <t xml:space="preserve">   国家电影事业发展专项资金</t>
  </si>
  <si>
    <t xml:space="preserve">   旅游发展基金支出</t>
  </si>
  <si>
    <t xml:space="preserve">   国有土地收益基金支出</t>
  </si>
  <si>
    <t xml:space="preserve">   国有土地使用权出让收入安排的支出</t>
  </si>
  <si>
    <t xml:space="preserve">   农业土地开发资金支出</t>
  </si>
  <si>
    <t xml:space="preserve">   城市基础设施配套费安排的支出</t>
  </si>
  <si>
    <t xml:space="preserve">   污水处理费及对应专项债务收入安排的支出</t>
  </si>
  <si>
    <t xml:space="preserve">   土地储备专项债券收入安排的支出</t>
  </si>
  <si>
    <t xml:space="preserve">   棚户区改造专项债券收入安排的支出</t>
  </si>
  <si>
    <t xml:space="preserve">  旅游发展基金支出</t>
  </si>
  <si>
    <t>专项债券资金增加</t>
  </si>
  <si>
    <t xml:space="preserve">   彩票公益金安排的支出</t>
  </si>
  <si>
    <t xml:space="preserve">   其他政府性基金支出</t>
  </si>
  <si>
    <t>债务发行费支出</t>
  </si>
  <si>
    <t>汾阳市2019年国有资本经营预算收支执行情况表</t>
  </si>
  <si>
    <t>表五</t>
  </si>
  <si>
    <t>项目</t>
  </si>
  <si>
    <t>执行为预算%</t>
  </si>
  <si>
    <t>备注</t>
  </si>
  <si>
    <t>收入合计</t>
  </si>
  <si>
    <t>一、利润收入</t>
  </si>
  <si>
    <t>二、股利、股息收入</t>
  </si>
  <si>
    <t>三、产权转让收入</t>
  </si>
  <si>
    <t>四、清算收入</t>
  </si>
  <si>
    <t>五、其他国有资本经营预算收入</t>
  </si>
  <si>
    <t>六、上级补助收入</t>
  </si>
  <si>
    <t>支出合计</t>
  </si>
  <si>
    <t>一、解决历史遗留问题及改革成本支出</t>
  </si>
  <si>
    <t>二、国有企业资本金注入</t>
  </si>
  <si>
    <t>三、国有企业政策性补贴</t>
  </si>
  <si>
    <t>四、金融国有资本经营预算支出</t>
  </si>
  <si>
    <t>五、其他国有资本经营预算支出</t>
  </si>
  <si>
    <t xml:space="preserve">          国有资本经营预算年终结余</t>
  </si>
  <si>
    <t>全部为上级补助资金</t>
  </si>
  <si>
    <t>汾阳市二○一九社会保险基金收支情况表</t>
  </si>
  <si>
    <t>表六</t>
  </si>
  <si>
    <t xml:space="preserve"> 项   目</t>
  </si>
  <si>
    <t>2019年收入完成数</t>
  </si>
  <si>
    <t>其中：财政补贴收入</t>
  </si>
  <si>
    <t>2019年支出执行数</t>
  </si>
  <si>
    <t>备   注</t>
  </si>
  <si>
    <t>合   计</t>
  </si>
  <si>
    <t xml:space="preserve">    1、企业职工基本养老保险基金</t>
  </si>
  <si>
    <t xml:space="preserve">    2、城乡居民基本养老保险基金</t>
  </si>
  <si>
    <t xml:space="preserve">    3、机关事业单位基本养老保险基金</t>
  </si>
  <si>
    <t xml:space="preserve"> </t>
  </si>
  <si>
    <t>汾阳市2019年“三公”经费预算执行情况表</t>
  </si>
  <si>
    <t>表七</t>
  </si>
  <si>
    <t>单位代码</t>
  </si>
  <si>
    <t>单位名称</t>
  </si>
  <si>
    <t>项  目</t>
  </si>
  <si>
    <t>三公经费合计</t>
  </si>
  <si>
    <t>因公出国（境）费合计</t>
  </si>
  <si>
    <t>公务用车购置及运行维护费</t>
  </si>
  <si>
    <t>公务接待费合计</t>
  </si>
  <si>
    <t>公务用车购置及运行维护费合计</t>
  </si>
  <si>
    <t>其中：公务用车购置费</t>
  </si>
  <si>
    <t>其中：公务用车运行维护费</t>
  </si>
  <si>
    <t xml:space="preserve"> 2019年决算数</t>
  </si>
  <si>
    <t xml:space="preserve"> 2018年决算数</t>
  </si>
  <si>
    <t>比2018年决算增减</t>
  </si>
  <si>
    <t>汾阳市二○二○年一般公共预算收入表（草案）</t>
  </si>
  <si>
    <t>表八</t>
  </si>
  <si>
    <t>2019年
完成数</t>
  </si>
  <si>
    <t>2020年
预算数</t>
  </si>
  <si>
    <t>备        注</t>
  </si>
  <si>
    <t>一、税收收入</t>
  </si>
  <si>
    <t>1、增值税</t>
  </si>
  <si>
    <t>2、企业所得税</t>
  </si>
  <si>
    <t>3、个人所得税</t>
  </si>
  <si>
    <t>4、资源税</t>
  </si>
  <si>
    <t>5、城市维护建设税</t>
  </si>
  <si>
    <t>6、房产税</t>
  </si>
  <si>
    <t>7、印花税</t>
  </si>
  <si>
    <t>8、城镇土地使用税</t>
  </si>
  <si>
    <t>9、土地增值税</t>
  </si>
  <si>
    <t>10、车船税</t>
  </si>
  <si>
    <t>11、耕地占用税</t>
  </si>
  <si>
    <t>12、契税</t>
  </si>
  <si>
    <t>13、环境保护税</t>
  </si>
  <si>
    <t>14、其他税收收入</t>
  </si>
  <si>
    <t>二、非税收入</t>
  </si>
  <si>
    <t>1、专项收入</t>
  </si>
  <si>
    <t>2、行政事业性收费收入</t>
  </si>
  <si>
    <t>2019年有民营企业造地缴纳的一次性土地开垦费</t>
  </si>
  <si>
    <t>3、罚没收入</t>
  </si>
  <si>
    <t>4、国有资本经营收入</t>
  </si>
  <si>
    <t>5、国有资源（资产）有偿使用收入</t>
  </si>
  <si>
    <t>其中1620万元为两权价款</t>
  </si>
  <si>
    <t>6、捐赠收入</t>
  </si>
  <si>
    <t>疫情捐赠</t>
  </si>
  <si>
    <t>7、政府住房基金收入</t>
  </si>
  <si>
    <t>8、其他收入</t>
  </si>
  <si>
    <t>汾阳市二○一六年一般公共预算支出（草案）</t>
  </si>
  <si>
    <t>2016年预算数</t>
  </si>
  <si>
    <t>其中：当年财力安排数</t>
  </si>
  <si>
    <t>中央提前告知（一般性）</t>
  </si>
  <si>
    <t>中央提前告知专款数</t>
  </si>
  <si>
    <t>2014年备案预算各科目比重</t>
  </si>
  <si>
    <t>2015年省级支出科目</t>
  </si>
  <si>
    <t>2015年省级支出科目比重</t>
  </si>
  <si>
    <t>剩余财力安排数</t>
  </si>
  <si>
    <t>中央提前告知数（一般性）</t>
  </si>
  <si>
    <t>中央提前告知数（专项）</t>
  </si>
  <si>
    <t>上级补助</t>
  </si>
  <si>
    <t>一般公共预算支出合计</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</si>
  <si>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</si>
  <si>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</si>
  <si>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</si>
  <si>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</si>
  <si>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</si>
  <si>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</si>
  <si>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</si>
  <si>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</si>
  <si>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</si>
  <si>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</si>
  <si>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</si>
  <si>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</si>
  <si>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</si>
  <si>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</si>
  <si>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</si>
  <si>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</si>
  <si>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</si>
  <si>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</si>
  <si>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</si>
  <si>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</si>
  <si>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</si>
  <si>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</si>
  <si>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</si>
  <si>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</si>
  <si>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</si>
  <si>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</si>
  <si>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</si>
  <si>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</si>
  <si>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</si>
  <si>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</si>
  <si>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</si>
  <si>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</si>
  <si>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</si>
  <si>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</si>
  <si>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</si>
  <si>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</si>
  <si>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</si>
  <si>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</si>
  <si>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</si>
  <si>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</si>
  <si>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</si>
  <si>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</si>
  <si>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</si>
  <si>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</si>
  <si>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</si>
  <si>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</si>
  <si>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</si>
  <si>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</si>
  <si>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</si>
  <si>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</si>
  <si>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</si>
  <si>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</si>
  <si>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</si>
  <si>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</si>
  <si>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</si>
  <si>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</si>
  <si>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</si>
  <si>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</si>
  <si>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</si>
  <si>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</si>
  <si>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</si>
  <si>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</si>
  <si>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</si>
  <si>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</si>
  <si>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</si>
  <si>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</si>
  <si>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</si>
  <si>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</si>
  <si>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</si>
  <si>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</si>
  <si>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</si>
  <si>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</si>
  <si>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</si>
  <si>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</si>
  <si>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</si>
  <si>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</si>
  <si>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</si>
  <si>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</si>
  <si>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</si>
  <si>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</si>
  <si>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</si>
  <si>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</si>
  <si>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</si>
  <si>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</si>
  <si>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</si>
  <si>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</si>
  <si>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</si>
  <si>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</si>
  <si>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</si>
  <si>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</si>
  <si>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</si>
  <si>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</si>
  <si>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</si>
  <si>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</si>
  <si>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</si>
  <si>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</si>
  <si>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</si>
  <si>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</si>
  <si>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</si>
  <si>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</si>
  <si>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</si>
  <si>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</si>
  <si>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</si>
  <si>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质量技术监督行政执法和业务管理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</si>
  <si>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</si>
  <si>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</si>
  <si>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</si>
  <si>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</si>
  <si>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</si>
  <si>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</si>
  <si>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</si>
  <si>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</si>
  <si>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</si>
  <si>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</si>
  <si>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</si>
  <si>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</si>
  <si>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</si>
  <si>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</si>
  <si>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</si>
  <si>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</si>
  <si>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</si>
  <si>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</si>
  <si>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</si>
  <si>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</si>
  <si>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</si>
  <si>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</si>
  <si>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</si>
  <si>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</si>
  <si>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</si>
  <si>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</si>
  <si>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</si>
  <si>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</si>
  <si>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</si>
  <si>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</si>
  <si>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</si>
  <si>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</si>
  <si>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</si>
  <si>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</si>
  <si>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</si>
  <si>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</si>
  <si>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</si>
  <si>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</si>
  <si>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</si>
  <si>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</si>
  <si>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</si>
  <si>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</si>
  <si>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</si>
  <si>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</si>
  <si>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</si>
  <si>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</si>
  <si>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</si>
  <si>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</si>
  <si>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</si>
  <si>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</si>
  <si>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</si>
  <si>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</si>
  <si>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</si>
  <si>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t>
  </si>
  <si>
    <t>四、公共安全支出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</si>
  <si>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</si>
  <si>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</si>
  <si>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</si>
  <si>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</si>
  <si>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</si>
  <si>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</si>
  <si>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</si>
  <si>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</si>
  <si>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</si>
  <si>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</si>
  <si>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</si>
  <si>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</si>
  <si>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</si>
  <si>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</si>
  <si>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</si>
  <si>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</si>
  <si>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</si>
  <si>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</si>
  <si>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</si>
  <si>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</si>
  <si>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</si>
  <si>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</si>
  <si>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</si>
  <si>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</si>
  <si>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</si>
  <si>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</si>
  <si>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</si>
  <si>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</si>
  <si>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</si>
  <si>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</si>
  <si>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</si>
  <si>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</si>
  <si>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</si>
  <si>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</si>
  <si>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</si>
  <si>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</si>
  <si>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</si>
  <si>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</si>
  <si>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</si>
  <si>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</si>
  <si>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</si>
  <si>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</si>
  <si>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</si>
  <si>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</si>
  <si>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</si>
  <si>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</si>
  <si>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</si>
  <si>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</si>
  <si>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</si>
  <si>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</si>
  <si>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</si>
  <si>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</si>
  <si>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</si>
  <si>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</si>
  <si>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</si>
  <si>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</si>
  <si>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</si>
  <si>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</si>
  <si>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</si>
  <si>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</si>
  <si>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</si>
  <si>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</si>
  <si>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</si>
  <si>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</si>
  <si>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</si>
  <si>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</si>
  <si>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</si>
  <si>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</si>
  <si>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</si>
  <si>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</si>
  <si>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</si>
  <si>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</si>
  <si>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</si>
  <si>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</si>
  <si>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维权执法业务</t>
  </si>
  <si>
    <t xml:space="preserve">      装备建设和运行维护</t>
  </si>
  <si>
    <t xml:space="preserve">      信息化建设扩运行维护</t>
  </si>
  <si>
    <t xml:space="preserve">      基础设施建设及维护</t>
  </si>
  <si>
    <t xml:space="preserve">      其他海警支出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</si>
  <si>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</si>
  <si>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</si>
  <si>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</si>
  <si>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</si>
  <si>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</si>
  <si>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</si>
  <si>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</si>
  <si>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</si>
  <si>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</si>
  <si>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</si>
  <si>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</si>
  <si>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</si>
  <si>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</si>
  <si>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</si>
  <si>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</si>
  <si>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</si>
  <si>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</si>
  <si>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</si>
  <si>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</si>
  <si>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</si>
  <si>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</si>
  <si>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</si>
  <si>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</si>
  <si>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</si>
  <si>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</si>
  <si>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</si>
  <si>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</si>
  <si>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</si>
  <si>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</si>
  <si>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</si>
  <si>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</si>
  <si>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</si>
  <si>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</si>
  <si>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</si>
  <si>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</si>
  <si>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</si>
  <si>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</si>
  <si>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</si>
  <si>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</si>
  <si>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</si>
  <si>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</si>
  <si>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</si>
  <si>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</si>
  <si>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</si>
  <si>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</si>
  <si>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</si>
  <si>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</si>
  <si>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</si>
  <si>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</si>
  <si>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</si>
  <si>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</si>
  <si>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</si>
  <si>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</si>
  <si>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</si>
  <si>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</si>
  <si>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</si>
  <si>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</si>
  <si>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</si>
  <si>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</si>
  <si>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</si>
  <si>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</si>
  <si>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</si>
  <si>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</si>
  <si>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</si>
  <si>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</si>
  <si>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</si>
  <si>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</si>
  <si>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</si>
  <si>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</si>
  <si>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</si>
  <si>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</si>
  <si>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</si>
  <si>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</si>
  <si>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</si>
  <si>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</si>
  <si>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</si>
  <si>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</si>
  <si>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</si>
  <si>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</si>
  <si>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</si>
  <si>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</si>
  <si>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</si>
  <si>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</si>
  <si>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</si>
  <si>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</si>
  <si>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</si>
  <si>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</si>
  <si>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</si>
  <si>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</si>
  <si>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</si>
  <si>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</si>
  <si>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</si>
  <si>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</si>
  <si>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</si>
  <si>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</si>
  <si>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</si>
  <si>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</si>
  <si>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</si>
  <si>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</si>
  <si>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</si>
  <si>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</si>
  <si>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七、文化体育与传媒支出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</si>
  <si>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</si>
  <si>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</si>
  <si>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</si>
  <si>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</si>
  <si>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</si>
  <si>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</si>
  <si>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</si>
  <si>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</si>
  <si>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</si>
  <si>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</si>
  <si>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</si>
  <si>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</si>
  <si>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</si>
  <si>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</si>
  <si>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</si>
  <si>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</si>
  <si>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</si>
  <si>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</si>
  <si>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</si>
  <si>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</si>
  <si>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</si>
  <si>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</si>
  <si>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</si>
  <si>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</si>
  <si>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</si>
  <si>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</si>
  <si>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</si>
  <si>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</si>
  <si>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</si>
  <si>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</si>
  <si>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</si>
  <si>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</si>
  <si>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t>
  </si>
  <si>
    <t xml:space="preserve">      宣传文化发展专项支出</t>
  </si>
  <si>
    <t xml:space="preserve">      文化产业发展专项支出</t>
  </si>
  <si>
    <t xml:space="preserve">      其他文化体育与传媒支出</t>
  </si>
  <si>
    <t>八、社会保障和就业</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</si>
  <si>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</si>
  <si>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</si>
  <si>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</si>
  <si>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</si>
  <si>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</si>
  <si>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</si>
  <si>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</si>
  <si>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</si>
  <si>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</si>
  <si>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</si>
  <si>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</si>
  <si>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</si>
  <si>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</si>
  <si>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</si>
  <si>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</si>
  <si>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</si>
  <si>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</si>
  <si>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</si>
  <si>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</si>
  <si>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</si>
  <si>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</si>
  <si>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</si>
  <si>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</si>
  <si>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</si>
  <si>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</si>
  <si>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</si>
  <si>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</si>
  <si>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</si>
  <si>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</si>
  <si>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</si>
  <si>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</si>
  <si>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</si>
  <si>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</si>
  <si>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</si>
  <si>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职业培训补贴</t>
  </si>
  <si>
    <t xml:space="preserve">      职业介绍补贴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</si>
  <si>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</si>
  <si>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</si>
  <si>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</si>
  <si>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</si>
  <si>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</si>
  <si>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</si>
  <si>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</si>
  <si>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</si>
  <si>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</si>
  <si>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</si>
  <si>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</si>
  <si>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</si>
  <si>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</si>
  <si>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</si>
  <si>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</si>
  <si>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</si>
  <si>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</si>
  <si>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</si>
  <si>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</si>
  <si>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</si>
  <si>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</si>
  <si>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</si>
  <si>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</si>
  <si>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</si>
  <si>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</si>
  <si>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</si>
  <si>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</si>
  <si>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</si>
  <si>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</si>
  <si>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</si>
  <si>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</si>
  <si>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</si>
  <si>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</si>
  <si>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</si>
  <si>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</si>
  <si>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</si>
  <si>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</si>
  <si>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</si>
  <si>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</si>
  <si>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</si>
  <si>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</si>
  <si>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</si>
  <si>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</si>
  <si>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</si>
  <si>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</si>
  <si>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</si>
  <si>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</si>
  <si>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</si>
  <si>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城市特困人员供养支出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</si>
  <si>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</si>
  <si>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</si>
  <si>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</si>
  <si>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</si>
  <si>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</si>
  <si>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</si>
  <si>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</si>
  <si>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</si>
  <si>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</si>
  <si>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</si>
  <si>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</si>
  <si>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</si>
  <si>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</si>
  <si>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</si>
  <si>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</si>
  <si>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</si>
  <si>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t>
  </si>
  <si>
    <t>九、医疗卫生与计划生育支出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</si>
  <si>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</si>
  <si>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</si>
  <si>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</si>
  <si>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</si>
  <si>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</si>
  <si>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</si>
  <si>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</si>
  <si>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</si>
  <si>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</si>
  <si>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</si>
  <si>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</si>
  <si>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</si>
  <si>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</si>
  <si>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</si>
  <si>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</si>
  <si>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</si>
  <si>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</si>
  <si>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</si>
  <si>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</si>
  <si>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</si>
  <si>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</si>
  <si>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</si>
  <si>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</si>
  <si>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</si>
  <si>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</si>
  <si>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</si>
  <si>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</si>
  <si>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</si>
  <si>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</si>
  <si>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</si>
  <si>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</si>
  <si>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</si>
  <si>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</si>
  <si>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</si>
  <si>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</si>
  <si>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</si>
  <si>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</si>
  <si>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</si>
  <si>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</si>
  <si>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</si>
  <si>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</si>
  <si>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</si>
  <si>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</si>
  <si>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</si>
  <si>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</si>
  <si>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</si>
  <si>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</si>
  <si>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</si>
  <si>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</si>
  <si>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</si>
  <si>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</si>
  <si>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</si>
  <si>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</si>
  <si>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</si>
  <si>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</si>
  <si>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</si>
  <si>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</si>
  <si>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</si>
  <si>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</si>
  <si>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</si>
  <si>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</si>
  <si>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</si>
  <si>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t>
  </si>
  <si>
    <t>十、节能环保支出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</si>
  <si>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</si>
  <si>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</si>
  <si>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</si>
  <si>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</si>
  <si>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</si>
  <si>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</si>
  <si>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</si>
  <si>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</si>
  <si>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</si>
  <si>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</si>
  <si>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</si>
  <si>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</si>
  <si>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</si>
  <si>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</si>
  <si>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</si>
  <si>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</si>
  <si>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</si>
  <si>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</si>
  <si>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</si>
  <si>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</si>
  <si>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</si>
  <si>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</si>
  <si>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</si>
  <si>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</si>
  <si>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</si>
  <si>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</si>
  <si>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</si>
  <si>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</si>
  <si>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</si>
  <si>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</si>
  <si>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</si>
  <si>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</si>
  <si>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</si>
  <si>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</si>
  <si>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</si>
  <si>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</si>
  <si>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</si>
  <si>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</si>
  <si>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</si>
  <si>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</si>
  <si>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</si>
  <si>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</si>
  <si>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</si>
  <si>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</si>
  <si>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</si>
  <si>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</si>
  <si>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</si>
  <si>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</si>
  <si>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</si>
  <si>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</si>
  <si>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</si>
  <si>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</si>
  <si>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</si>
  <si>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</si>
  <si>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</si>
  <si>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</si>
  <si>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</si>
  <si>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</si>
  <si>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</si>
  <si>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</si>
  <si>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</si>
  <si>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</si>
  <si>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</si>
  <si>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</si>
  <si>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</si>
  <si>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行政运行</t>
  </si>
  <si>
    <t xml:space="preserve">        一般行政管理事务</t>
  </si>
  <si>
    <t xml:space="preserve">        机关服务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</si>
  <si>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</si>
  <si>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</si>
  <si>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</si>
  <si>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</si>
  <si>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</si>
  <si>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</si>
  <si>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</si>
  <si>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</si>
  <si>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</si>
  <si>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</si>
  <si>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</si>
  <si>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</si>
  <si>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</si>
  <si>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</si>
  <si>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</si>
  <si>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</si>
  <si>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</si>
  <si>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</si>
  <si>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</si>
  <si>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</si>
  <si>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</si>
  <si>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</si>
  <si>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</si>
  <si>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</si>
  <si>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</si>
  <si>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</si>
  <si>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</si>
  <si>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</si>
  <si>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</si>
  <si>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</si>
  <si>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</si>
  <si>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</si>
  <si>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</si>
  <si>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</si>
  <si>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</si>
  <si>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</si>
  <si>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石油价格改革对渔业的补贴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</si>
  <si>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</si>
  <si>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</si>
  <si>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</si>
  <si>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</si>
  <si>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</si>
  <si>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</si>
  <si>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</si>
  <si>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</si>
  <si>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</si>
  <si>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</si>
  <si>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</si>
  <si>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</si>
  <si>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</si>
  <si>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</si>
  <si>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</si>
  <si>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</si>
  <si>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</si>
  <si>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</si>
  <si>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</si>
  <si>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</si>
  <si>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</si>
  <si>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</si>
  <si>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</si>
  <si>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</si>
  <si>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</si>
  <si>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</si>
  <si>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</si>
  <si>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</si>
  <si>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</si>
  <si>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</si>
  <si>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</si>
  <si>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</si>
  <si>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</si>
  <si>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</si>
  <si>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</si>
  <si>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</si>
  <si>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</si>
  <si>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</si>
  <si>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</si>
  <si>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</si>
  <si>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</si>
  <si>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</si>
  <si>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</si>
  <si>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江河湖库水系综合治理</t>
  </si>
  <si>
    <t xml:space="preserve">        大中型水库移民后续扶持专项资金</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</si>
  <si>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</si>
  <si>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</si>
  <si>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</si>
  <si>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</si>
  <si>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</si>
  <si>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</si>
  <si>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</si>
  <si>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</si>
  <si>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</si>
  <si>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</si>
  <si>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</si>
  <si>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</si>
  <si>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</si>
  <si>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</si>
  <si>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</si>
  <si>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</si>
  <si>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</si>
  <si>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</si>
  <si>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</si>
  <si>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</si>
  <si>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</si>
  <si>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</si>
  <si>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</si>
  <si>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</si>
  <si>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</si>
  <si>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</si>
  <si>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</si>
  <si>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</si>
  <si>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</si>
  <si>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</si>
  <si>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</si>
  <si>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</si>
  <si>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</si>
  <si>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</si>
  <si>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</si>
  <si>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</si>
  <si>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</si>
  <si>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</si>
  <si>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</si>
  <si>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</si>
  <si>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</si>
  <si>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</si>
  <si>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</si>
  <si>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</si>
  <si>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</si>
  <si>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其他农林水事务支出</t>
  </si>
  <si>
    <t xml:space="preserve">        化解其他公益性乡村债务支出</t>
  </si>
  <si>
    <t xml:space="preserve">        其他农林水事务支出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</si>
  <si>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</si>
  <si>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</si>
  <si>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</si>
  <si>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</si>
  <si>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</si>
  <si>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</si>
  <si>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</si>
  <si>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</si>
  <si>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</si>
  <si>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</si>
  <si>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</si>
  <si>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</si>
  <si>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</si>
  <si>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</si>
  <si>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</si>
  <si>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</si>
  <si>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</si>
  <si>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</si>
  <si>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</si>
  <si>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</si>
  <si>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</si>
  <si>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</si>
  <si>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</si>
  <si>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</si>
  <si>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</si>
  <si>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</si>
  <si>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</si>
  <si>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</si>
  <si>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</si>
  <si>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</si>
  <si>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</si>
  <si>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</si>
  <si>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</si>
  <si>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</si>
  <si>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</si>
  <si>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</si>
  <si>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</si>
  <si>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</si>
  <si>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</si>
  <si>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</si>
  <si>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</si>
  <si>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</si>
  <si>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</si>
  <si>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</si>
  <si>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</si>
  <si>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</si>
  <si>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</si>
  <si>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</si>
  <si>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</si>
  <si>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</si>
  <si>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</si>
  <si>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</si>
  <si>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</si>
  <si>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</si>
  <si>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</si>
  <si>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</si>
  <si>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</si>
  <si>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</si>
  <si>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</si>
  <si>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</si>
  <si>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</si>
  <si>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</si>
  <si>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</si>
  <si>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</si>
  <si>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</si>
  <si>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</si>
  <si>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</si>
  <si>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</si>
  <si>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</si>
  <si>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</si>
  <si>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</si>
  <si>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</si>
  <si>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</si>
  <si>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</si>
  <si>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</si>
  <si>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</si>
  <si>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</si>
  <si>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</si>
  <si>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</si>
  <si>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</si>
  <si>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</si>
  <si>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</si>
  <si>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</si>
  <si>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</si>
  <si>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</si>
  <si>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</si>
  <si>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</si>
  <si>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</si>
  <si>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</si>
  <si>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</si>
  <si>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</si>
  <si>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</si>
  <si>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</si>
  <si>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</si>
  <si>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</si>
  <si>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</si>
  <si>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</si>
  <si>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</si>
  <si>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</si>
  <si>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</si>
  <si>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</si>
  <si>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</si>
  <si>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</si>
  <si>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</si>
  <si>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</si>
  <si>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</si>
  <si>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</si>
  <si>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</si>
  <si>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</si>
  <si>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</si>
  <si>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</si>
  <si>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</si>
  <si>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</si>
  <si>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</si>
  <si>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</si>
  <si>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</si>
  <si>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</si>
  <si>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</si>
  <si>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</si>
  <si>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</si>
  <si>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</si>
  <si>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</si>
  <si>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行政运行</t>
  </si>
  <si>
    <t xml:space="preserve">                一般行政管理事务</t>
  </si>
  <si>
    <t xml:space="preserve">                机关事务</t>
  </si>
  <si>
    <t xml:space="preserve">                安全防卫</t>
  </si>
  <si>
    <t xml:space="preserve">                事业运行</t>
  </si>
  <si>
    <t xml:space="preserve">               金融部门其他行政支出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</si>
  <si>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</si>
  <si>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</si>
  <si>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</si>
  <si>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</si>
  <si>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</si>
  <si>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</si>
  <si>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</si>
  <si>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</si>
  <si>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</si>
  <si>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</si>
  <si>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</si>
  <si>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</si>
  <si>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</si>
  <si>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</si>
  <si>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</si>
  <si>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</si>
  <si>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十八、国土海洋气象等支出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</si>
  <si>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</si>
  <si>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</si>
  <si>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</si>
  <si>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</si>
  <si>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</si>
  <si>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</si>
  <si>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</si>
  <si>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</si>
  <si>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</si>
  <si>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</si>
  <si>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</si>
  <si>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</si>
  <si>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</si>
  <si>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</si>
  <si>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</si>
  <si>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</si>
  <si>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</si>
  <si>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</si>
  <si>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</si>
  <si>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</si>
  <si>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</si>
  <si>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</si>
  <si>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</si>
  <si>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</si>
  <si>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</si>
  <si>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</si>
  <si>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</si>
  <si>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海域使用金支出</t>
  </si>
  <si>
    <t xml:space="preserve">        海水淡化</t>
  </si>
  <si>
    <t xml:space="preserve">        无居民海岛使用金支出</t>
  </si>
  <si>
    <t xml:space="preserve">        海岛和海洋保护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</si>
  <si>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</si>
  <si>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</si>
  <si>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</si>
  <si>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</si>
  <si>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</si>
  <si>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</si>
  <si>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</si>
  <si>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</si>
  <si>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</si>
  <si>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</si>
  <si>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</si>
  <si>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</si>
  <si>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</si>
  <si>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</si>
  <si>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</si>
  <si>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</si>
  <si>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</si>
  <si>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</si>
  <si>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</si>
  <si>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</si>
  <si>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</si>
  <si>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</si>
  <si>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</si>
  <si>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</si>
  <si>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</si>
  <si>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</si>
  <si>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</si>
  <si>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</si>
  <si>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</si>
  <si>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</si>
  <si>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</si>
  <si>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</si>
  <si>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</si>
  <si>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</si>
  <si>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</si>
  <si>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</si>
  <si>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</si>
  <si>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</si>
  <si>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</si>
  <si>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</si>
  <si>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</si>
  <si>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</si>
  <si>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</si>
  <si>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</si>
  <si>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</si>
  <si>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</si>
  <si>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</si>
  <si>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</si>
  <si>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</si>
  <si>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</si>
  <si>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</si>
  <si>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</si>
  <si>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</si>
  <si>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</si>
  <si>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</si>
  <si>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</si>
  <si>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</si>
  <si>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</si>
  <si>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</si>
  <si>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</si>
  <si>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</si>
  <si>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</si>
  <si>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</si>
  <si>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</si>
  <si>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</si>
  <si>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</si>
  <si>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</si>
  <si>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</si>
  <si>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</si>
  <si>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</si>
  <si>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</si>
  <si>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</si>
  <si>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</si>
  <si>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</si>
  <si>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</si>
  <si>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储备粮油补贴支出</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</si>
  <si>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</si>
  <si>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</si>
  <si>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</si>
  <si>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</si>
  <si>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</si>
  <si>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</si>
  <si>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</si>
  <si>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</si>
  <si>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</si>
  <si>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</si>
  <si>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</si>
  <si>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</si>
  <si>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</si>
  <si>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</si>
  <si>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</si>
  <si>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</si>
  <si>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二十一、预备费</t>
  </si>
  <si>
    <t>二十二、债务付息支出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</si>
  <si>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</si>
  <si>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</si>
  <si>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</si>
  <si>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</si>
  <si>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</si>
  <si>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二十三、债务发行费用支出</t>
  </si>
  <si>
    <t xml:space="preserve">      地方政府一般债务发行费用支出</t>
  </si>
  <si>
    <t>二十四、其他支出</t>
  </si>
  <si>
    <t xml:space="preserve">        年初预留</t>
  </si>
  <si>
    <t xml:space="preserve">        其他支出</t>
  </si>
  <si>
    <t>汾阳市二○二○年一般公共预算支出总表（草案）</t>
  </si>
  <si>
    <t>表九</t>
  </si>
  <si>
    <t>支 出 科 目 代 码</t>
  </si>
  <si>
    <t>支  出  项  目  名  称</t>
  </si>
  <si>
    <t>2020年预算数</t>
  </si>
  <si>
    <t>专项转移支付补助</t>
  </si>
  <si>
    <t>上年
结转</t>
  </si>
  <si>
    <t>政府债务资金</t>
  </si>
  <si>
    <t>预算稳定调节基金</t>
  </si>
  <si>
    <t>同口径比2017年预算数增减</t>
  </si>
  <si>
    <t>同口径比2019年财力安排增减</t>
  </si>
  <si>
    <t>七、文化旅游体育与传媒支出</t>
  </si>
  <si>
    <t>八、社会保障和就业支出</t>
  </si>
  <si>
    <t>九、卫生健康支出</t>
  </si>
  <si>
    <t>十四、资源勘探工业信息等支出</t>
  </si>
  <si>
    <t>十八、自然资源海洋气象等支出</t>
  </si>
  <si>
    <t>二十一、灾害防治及应急管理支出</t>
  </si>
  <si>
    <t>二十二、预备费</t>
  </si>
  <si>
    <t>二十三、债务付息支出</t>
  </si>
  <si>
    <t>二十四、债务发行费用支出</t>
  </si>
  <si>
    <t>二十五、其他支出</t>
  </si>
  <si>
    <t>汾阳市二○二○年一般公共预算本级支出表（草案）</t>
  </si>
  <si>
    <t>表十</t>
  </si>
  <si>
    <t>部门预算导出数据</t>
  </si>
  <si>
    <t>调入资金</t>
  </si>
  <si>
    <t xml:space="preserve">      发票管理及税务登记</t>
  </si>
  <si>
    <t xml:space="preserve">      口岸管理</t>
  </si>
  <si>
    <t xml:space="preserve">      海关关务</t>
  </si>
  <si>
    <t xml:space="preserve">      关税征管</t>
  </si>
  <si>
    <t xml:space="preserve">      海关监管</t>
  </si>
  <si>
    <t xml:space="preserve">      检验检疫</t>
  </si>
  <si>
    <t xml:space="preserve">      巡视工作</t>
  </si>
  <si>
    <t xml:space="preserve">      商标管理</t>
  </si>
  <si>
    <t xml:space="preserve">    港澳台事务</t>
  </si>
  <si>
    <t xml:space="preserve">      其他港澳台事务支出</t>
  </si>
  <si>
    <t xml:space="preserve">      工会事务</t>
  </si>
  <si>
    <t xml:space="preserve">      公务员事务</t>
  </si>
  <si>
    <t xml:space="preserve">      宣传管理</t>
  </si>
  <si>
    <t xml:space="preserve">      宗教事务</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</si>
  <si>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</si>
  <si>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</si>
  <si>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</si>
  <si>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</si>
  <si>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</si>
  <si>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</si>
  <si>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</si>
  <si>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质量安全监管</t>
  </si>
  <si>
    <t xml:space="preserve">      食品安全监管</t>
  </si>
  <si>
    <t xml:space="preserve">      其他市场监督管理事务</t>
  </si>
  <si>
    <t xml:space="preserve">    外交管理事务</t>
  </si>
  <si>
    <t xml:space="preserve">      其他外交管理事务支出</t>
  </si>
  <si>
    <t xml:space="preserve">    驻外机构</t>
  </si>
  <si>
    <t xml:space="preserve">      驻外使领馆</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</si>
  <si>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</si>
  <si>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</si>
  <si>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</si>
  <si>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</si>
  <si>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</si>
  <si>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</si>
  <si>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</si>
  <si>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</si>
  <si>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</si>
  <si>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</si>
  <si>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在华国际会议</t>
  </si>
  <si>
    <t xml:space="preserve">      国际交流活动</t>
  </si>
  <si>
    <t xml:space="preserve">      其他对外合作与交流支出</t>
  </si>
  <si>
    <t xml:space="preserve">    对外宣传</t>
  </si>
  <si>
    <t xml:space="preserve">      对外宣传</t>
  </si>
  <si>
    <t xml:space="preserve">      其他外交支出</t>
  </si>
  <si>
    <t xml:space="preserve">    现役部队</t>
  </si>
  <si>
    <t xml:space="preserve">      现役部队</t>
  </si>
  <si>
    <t xml:space="preserve">    国防科研事业</t>
  </si>
  <si>
    <t xml:space="preserve">      国防科研事业</t>
  </si>
  <si>
    <t xml:space="preserve">    专项工程</t>
  </si>
  <si>
    <t xml:space="preserve">      专项工程</t>
  </si>
  <si>
    <t xml:space="preserve">      边海防</t>
  </si>
  <si>
    <t xml:space="preserve">      其他国防支出</t>
  </si>
  <si>
    <t xml:space="preserve">    武装警察部队</t>
  </si>
  <si>
    <t xml:space="preserve">      武装警察部队</t>
  </si>
  <si>
    <t xml:space="preserve">      其他武装警察部队支出</t>
  </si>
  <si>
    <t xml:space="preserve">      执法办案</t>
  </si>
  <si>
    <t xml:space="preserve">      特别业务</t>
  </si>
  <si>
    <t xml:space="preserve">      特勤业务</t>
  </si>
  <si>
    <t xml:space="preserve">      移民事务</t>
  </si>
  <si>
    <t xml:space="preserve">      检察监督</t>
  </si>
  <si>
    <t xml:space="preserve">      国家统一法律职业资格考试</t>
  </si>
  <si>
    <t xml:space="preserve">      缉私业务</t>
  </si>
  <si>
    <t xml:space="preserve">      其他公共安全支出</t>
  </si>
  <si>
    <t xml:space="preserve">      中等职业教育</t>
  </si>
  <si>
    <t xml:space="preserve">      其他教育支出</t>
  </si>
  <si>
    <t xml:space="preserve">       其他科技重大项目</t>
  </si>
  <si>
    <t xml:space="preserve">    文化和旅游</t>
  </si>
  <si>
    <t xml:space="preserve">      文化和旅游交流与合作</t>
  </si>
  <si>
    <t xml:space="preserve">      文化和旅游市场管理</t>
  </si>
  <si>
    <t xml:space="preserve">      旅游宣传</t>
  </si>
  <si>
    <t xml:space="preserve">      文化和旅游管理事务</t>
  </si>
  <si>
    <t xml:space="preserve">      其他文化和旅游支出</t>
  </si>
  <si>
    <t xml:space="preserve">    新闻出版电影</t>
  </si>
  <si>
    <t xml:space="preserve">      其他新闻出版电影支出</t>
  </si>
  <si>
    <t xml:space="preserve">    广播电视</t>
  </si>
  <si>
    <t xml:space="preserve">      监测监管</t>
  </si>
  <si>
    <t xml:space="preserve">      其他广播电视支出</t>
  </si>
  <si>
    <t xml:space="preserve">    其他文化旅游体育与传媒支出</t>
  </si>
  <si>
    <t xml:space="preserve">      其他文化旅游体育与传媒支出</t>
  </si>
  <si>
    <t xml:space="preserve">      社会组织管理</t>
  </si>
  <si>
    <t xml:space="preserve">      基层政权建设和社区治理</t>
  </si>
  <si>
    <t xml:space="preserve">    行政事业单位养老支出</t>
  </si>
  <si>
    <t xml:space="preserve">      行政单位离退休</t>
  </si>
  <si>
    <t xml:space="preserve">      其他行政事业单位养老支出</t>
  </si>
  <si>
    <t xml:space="preserve">      厂办集体改革补助</t>
  </si>
  <si>
    <t xml:space="preserve">      就业创业服务补贴</t>
  </si>
  <si>
    <t xml:space="preserve">      康复辅具</t>
  </si>
  <si>
    <t xml:space="preserve">      养老服务</t>
  </si>
  <si>
    <t xml:space="preserve">      城市特困人员救助供养支出</t>
  </si>
  <si>
    <t xml:space="preserve">      交强险增值税补助基金支出</t>
  </si>
  <si>
    <t xml:space="preserve">    退役军人管理事务</t>
  </si>
  <si>
    <t xml:space="preserve">      其他退役军人事务管理支出</t>
  </si>
  <si>
    <t xml:space="preserve">      其他社会保障和就业支出</t>
  </si>
  <si>
    <t xml:space="preserve">    财政代缴社会保险费支出</t>
  </si>
  <si>
    <t xml:space="preserve">     财政代缴城乡居民基本养老保险费支出</t>
  </si>
  <si>
    <t xml:space="preserve">      财政代缴其他社会保险费支出</t>
  </si>
  <si>
    <t xml:space="preserve">    卫生健康管理事务</t>
  </si>
  <si>
    <t xml:space="preserve">      其他卫生健康管理事务支出</t>
  </si>
  <si>
    <t xml:space="preserve">      妇幼保健医院</t>
  </si>
  <si>
    <t xml:space="preserve">      康复医院</t>
  </si>
  <si>
    <t xml:space="preserve">      重大公共卫生服务</t>
  </si>
  <si>
    <t xml:space="preserve">      财政对职工基本医疗保险基金的补助</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</si>
  <si>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</si>
  <si>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</si>
  <si>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</si>
  <si>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</si>
  <si>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</si>
  <si>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</si>
  <si>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</si>
  <si>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</si>
  <si>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生态环境保护宣传</t>
  </si>
  <si>
    <t xml:space="preserve">      生态环境国际合作及履约</t>
  </si>
  <si>
    <t xml:space="preserve">      生态环境保护行政许可</t>
  </si>
  <si>
    <t xml:space="preserve">      应对气候变化管理事务</t>
  </si>
  <si>
    <t xml:space="preserve">      停伐补助</t>
  </si>
  <si>
    <t xml:space="preserve">    退耕还林还草</t>
  </si>
  <si>
    <t xml:space="preserve">      其他退耕还林还草支出</t>
  </si>
  <si>
    <t xml:space="preserve">      已垦草原退耕还草</t>
  </si>
  <si>
    <t xml:space="preserve">       能源节约利用</t>
  </si>
  <si>
    <t xml:space="preserve">      生态环境监测与信息</t>
  </si>
  <si>
    <t xml:space="preserve">      生态环境执法监察</t>
  </si>
  <si>
    <t xml:space="preserve">      可再生能源</t>
  </si>
  <si>
    <t xml:space="preserve">      循环经济</t>
  </si>
  <si>
    <t xml:space="preserve">      其他节能环保支出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</si>
  <si>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</si>
  <si>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</si>
  <si>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</si>
  <si>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</si>
  <si>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</si>
  <si>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</si>
  <si>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</si>
  <si>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</si>
  <si>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</si>
  <si>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</si>
  <si>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</si>
  <si>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</si>
  <si>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</si>
  <si>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</si>
  <si>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</si>
  <si>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</si>
  <si>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</si>
  <si>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</si>
  <si>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</si>
  <si>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</si>
  <si>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</si>
  <si>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</si>
  <si>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</si>
  <si>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</si>
  <si>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</si>
  <si>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</si>
  <si>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</si>
  <si>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</si>
  <si>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</si>
  <si>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</si>
  <si>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</si>
  <si>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</si>
  <si>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</si>
  <si>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石油价格改革对渔业的补贴</t>
  </si>
  <si>
    <t xml:space="preserve">      对高校毕业生到基层任职补助</t>
  </si>
  <si>
    <t xml:space="preserve">      农田建设</t>
  </si>
  <si>
    <t xml:space="preserve">      其他农业支出</t>
  </si>
  <si>
    <t xml:space="preserve">    林业和草原</t>
  </si>
  <si>
    <t xml:space="preserve">      事业机构</t>
  </si>
  <si>
    <t xml:space="preserve">      森林资源培育</t>
  </si>
  <si>
    <t xml:space="preserve">      技术推广转化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</si>
  <si>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</si>
  <si>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</si>
  <si>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</si>
  <si>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</si>
  <si>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</si>
  <si>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</si>
  <si>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</si>
  <si>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</si>
  <si>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</si>
  <si>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</si>
  <si>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</si>
  <si>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</si>
  <si>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</si>
  <si>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</si>
  <si>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</si>
  <si>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</si>
  <si>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</si>
  <si>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</si>
  <si>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</si>
  <si>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</si>
  <si>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</si>
  <si>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</si>
  <si>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</si>
  <si>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</si>
  <si>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</si>
  <si>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</si>
  <si>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</si>
  <si>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</si>
  <si>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</si>
  <si>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</si>
  <si>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</si>
  <si>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</si>
  <si>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</si>
  <si>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</si>
  <si>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</si>
  <si>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大中型水库移民后续扶持专项资金</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</si>
  <si>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</si>
  <si>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</si>
  <si>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</si>
  <si>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</si>
  <si>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</si>
  <si>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</si>
  <si>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</si>
  <si>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</si>
  <si>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</si>
  <si>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</si>
  <si>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</si>
  <si>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</si>
  <si>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</si>
  <si>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</si>
  <si>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</si>
  <si>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</si>
  <si>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</si>
  <si>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</si>
  <si>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</si>
  <si>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</si>
  <si>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</si>
  <si>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</si>
  <si>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</si>
  <si>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</si>
  <si>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</si>
  <si>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</si>
  <si>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</si>
  <si>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</si>
  <si>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</si>
  <si>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</si>
  <si>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</si>
  <si>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其他农林水事务支出</t>
  </si>
  <si>
    <t xml:space="preserve">      化解其他公益性乡村债务支出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</si>
  <si>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</si>
  <si>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</si>
  <si>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</si>
  <si>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</si>
  <si>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</si>
  <si>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</si>
  <si>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</si>
  <si>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</si>
  <si>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</si>
  <si>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</si>
  <si>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</si>
  <si>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</si>
  <si>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</si>
  <si>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</si>
  <si>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</si>
  <si>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</si>
  <si>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</si>
  <si>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</si>
  <si>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</si>
  <si>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</si>
  <si>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</si>
  <si>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</si>
  <si>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</si>
  <si>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</si>
  <si>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</si>
  <si>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</si>
  <si>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</si>
  <si>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</si>
  <si>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</si>
  <si>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</si>
  <si>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</si>
  <si>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</si>
  <si>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</si>
  <si>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</si>
  <si>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</si>
  <si>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</si>
  <si>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</si>
  <si>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</si>
  <si>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</si>
  <si>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</si>
  <si>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</si>
  <si>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</si>
  <si>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</si>
  <si>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</si>
  <si>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</si>
  <si>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</si>
  <si>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</si>
  <si>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</si>
  <si>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</si>
  <si>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</si>
  <si>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</si>
  <si>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</si>
  <si>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</si>
  <si>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</si>
  <si>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</si>
  <si>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</si>
  <si>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</si>
  <si>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</si>
  <si>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</si>
  <si>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</si>
  <si>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</si>
  <si>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</si>
  <si>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</si>
  <si>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</si>
  <si>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</si>
  <si>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</si>
  <si>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</si>
  <si>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</si>
  <si>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</si>
  <si>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</si>
  <si>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</si>
  <si>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</si>
  <si>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</si>
  <si>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</si>
  <si>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</si>
  <si>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</si>
  <si>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</si>
  <si>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</si>
  <si>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</si>
  <si>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</si>
  <si>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</si>
  <si>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</si>
  <si>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</si>
  <si>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</si>
  <si>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</si>
  <si>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</si>
  <si>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</si>
  <si>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</si>
  <si>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</si>
  <si>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</si>
  <si>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</si>
  <si>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</si>
  <si>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</si>
  <si>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</si>
  <si>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</si>
  <si>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行政运行</t>
  </si>
  <si>
    <t xml:space="preserve">         一般行政管理事务</t>
  </si>
  <si>
    <t xml:space="preserve">         机关事务</t>
  </si>
  <si>
    <t xml:space="preserve">         安全防卫</t>
  </si>
  <si>
    <t xml:space="preserve">         事业运行</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</si>
  <si>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</si>
  <si>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</si>
  <si>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</si>
  <si>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</si>
  <si>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</si>
  <si>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</si>
  <si>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</si>
  <si>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</si>
  <si>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</si>
  <si>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</si>
  <si>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</si>
  <si>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</si>
  <si>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</si>
  <si>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</si>
  <si>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</si>
  <si>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</si>
  <si>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</si>
  <si>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</si>
  <si>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</si>
  <si>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</si>
  <si>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文化体育与传媒</t>
  </si>
  <si>
    <t xml:space="preserve">     医疗卫生</t>
  </si>
  <si>
    <t xml:space="preserve">     节能环保</t>
  </si>
  <si>
    <t xml:space="preserve">     农业</t>
  </si>
  <si>
    <t xml:space="preserve">     交通运输</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</si>
  <si>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</si>
  <si>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</si>
  <si>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</si>
  <si>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</si>
  <si>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</si>
  <si>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</si>
  <si>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地质矿产资源与环境调查</t>
  </si>
  <si>
    <t xml:space="preserve">        地质勘察与矿产资源管理</t>
  </si>
  <si>
    <t xml:space="preserve">        海域与海岛管理</t>
  </si>
  <si>
    <t xml:space="preserve">        自然资源国际合作与海洋权益维护</t>
  </si>
  <si>
    <t xml:space="preserve">        自然资源卫星</t>
  </si>
  <si>
    <t xml:space="preserve">        基地考察</t>
  </si>
  <si>
    <t xml:space="preserve">        深海调查与资源开发</t>
  </si>
  <si>
    <t xml:space="preserve">        海洋战略规划与预警监测</t>
  </si>
  <si>
    <t xml:space="preserve">        基础测绘与地理信息监管</t>
  </si>
  <si>
    <t xml:space="preserve">        其他自然资源事务支出</t>
  </si>
  <si>
    <t xml:space="preserve">      其他自然资源海洋气象等支出</t>
  </si>
  <si>
    <t xml:space="preserve">        其他自然资源海洋气象等支出</t>
  </si>
  <si>
    <t xml:space="preserve">        老旧小区改造</t>
  </si>
  <si>
    <t xml:space="preserve">        住房租赁市场发展</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</si>
  <si>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</si>
  <si>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</si>
  <si>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</si>
  <si>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</si>
  <si>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</si>
  <si>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</si>
  <si>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</si>
  <si>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</si>
  <si>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</si>
  <si>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</si>
  <si>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</si>
  <si>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</si>
  <si>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</si>
  <si>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其他森消防事务支出</t>
  </si>
  <si>
    <t xml:space="preserve">     煤矿安全</t>
  </si>
  <si>
    <t xml:space="preserve">        煤炭安全监察事务</t>
  </si>
  <si>
    <t xml:space="preserve">        煤炭应急救援事务</t>
  </si>
  <si>
    <t xml:space="preserve">        其他煤炭安全支出</t>
  </si>
  <si>
    <t xml:space="preserve">    地震事务</t>
  </si>
  <si>
    <t xml:space="preserve">        地震环境探索</t>
  </si>
  <si>
    <t xml:space="preserve">    自然灾害防治</t>
  </si>
  <si>
    <t xml:space="preserve">                                                                                                                                                                                                                                                                                                                                                                                                                                                                                                                                                                                                                                                                                                                                                                                                                                                                                                                        </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</si>
  <si>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</si>
  <si>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</si>
  <si>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</si>
  <si>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</si>
  <si>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</si>
  <si>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</si>
  <si>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</si>
  <si>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</si>
  <si>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</si>
  <si>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中央政府国内债务付息支出</t>
  </si>
  <si>
    <t xml:space="preserve">    中央政府国外债务付息支出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</si>
  <si>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</si>
  <si>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</si>
  <si>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</si>
  <si>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</si>
  <si>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</si>
  <si>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</si>
  <si>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 xml:space="preserve">     地方政府一般债务发行费用支出</t>
  </si>
  <si>
    <t xml:space="preserve">       年初预留</t>
  </si>
  <si>
    <t xml:space="preserve">       其他支出</t>
  </si>
  <si>
    <t xml:space="preserve">         其他支出</t>
  </si>
  <si>
    <t>汾阳市二○二○年一般公共预算收支平衡表（草案）</t>
  </si>
  <si>
    <t>表十一</t>
  </si>
  <si>
    <t xml:space="preserve">              单位:万元 </t>
  </si>
  <si>
    <t>收入部分</t>
  </si>
  <si>
    <t>支出部分</t>
  </si>
  <si>
    <t>2020年安排数</t>
  </si>
  <si>
    <t xml:space="preserve">一、一般公共预算收入           </t>
  </si>
  <si>
    <t>一、一般公共预算支出</t>
  </si>
  <si>
    <t xml:space="preserve">二、返还性收入收入       </t>
  </si>
  <si>
    <t>二、上解上级支出</t>
  </si>
  <si>
    <t>1、增值税和消费税税收返还收入</t>
  </si>
  <si>
    <t>三、地方政府一般债券
    还本支出</t>
  </si>
  <si>
    <t>2、所得税基数返还收入</t>
  </si>
  <si>
    <t>3、增值税五五分成返还收入</t>
  </si>
  <si>
    <t>4、成品油价格和税费改革税收返还收入</t>
  </si>
  <si>
    <t>三、一般性转移补助收入</t>
  </si>
  <si>
    <t>1、体制补助收入</t>
  </si>
  <si>
    <t>2、均衡性转移补助收入</t>
  </si>
  <si>
    <t>3、县级基本财力保障机制奖补收入</t>
  </si>
  <si>
    <t>4、结算补助收入</t>
  </si>
  <si>
    <t>5、企事业单位划转收入</t>
  </si>
  <si>
    <t>6、资源枯竭型城市转移支付收入</t>
  </si>
  <si>
    <t>7、重点生态功能区转移支付收入</t>
  </si>
  <si>
    <t>8、固定数额补助收入</t>
  </si>
  <si>
    <t>13、贫困地区转移支付收入</t>
  </si>
  <si>
    <t>14、一般公共服务共同财政事权转移支付收入</t>
  </si>
  <si>
    <t>15、外交共同财政事权转移支付收入</t>
  </si>
  <si>
    <t>16、国防共同财政事权转移支付收入</t>
  </si>
  <si>
    <t>17、公共安全共同财政事权转移支付收入</t>
  </si>
  <si>
    <t>18、教育共同财政事权转移支付收入</t>
  </si>
  <si>
    <t>19、科学技术共同财政事权转移支付收入</t>
  </si>
  <si>
    <t>20、文化旅游体育与传媒共同财政事权转移支付收入</t>
  </si>
  <si>
    <t>21、社会保障和就业共同财政事权转移支付收入</t>
  </si>
  <si>
    <t>22、卫生健康共同财政事权转移支付收入</t>
  </si>
  <si>
    <t>23、节能环保共同财政事权转移支付收入</t>
  </si>
  <si>
    <t>24、城乡社区共同财政事权转移支付收入</t>
  </si>
  <si>
    <t>25、农林水共同财政事权转移支付收入</t>
  </si>
  <si>
    <t>26、交通运输共同财政事权转移支付收入</t>
  </si>
  <si>
    <t>27、资源勘探信息等共同财政事权转移支付收入</t>
  </si>
  <si>
    <t>28、商业服务业等共同财政事权转移支付收入</t>
  </si>
  <si>
    <t>29、金融共同财政事权转移支付收入</t>
  </si>
  <si>
    <t>30、自然资源海洋气象等共同财政事权转移支付收入</t>
  </si>
  <si>
    <t>31、住房保障共同财政事权转移支付收入</t>
  </si>
  <si>
    <t>32、粮油物资储备共同财政事权转移支付收入</t>
  </si>
  <si>
    <t>33、其他共同财政事权转移支付收入</t>
  </si>
  <si>
    <t>34、其他一般转移支付收入</t>
  </si>
  <si>
    <t>四、专项转移支付补助收入</t>
  </si>
  <si>
    <t>五、转贷地方政府债券收入</t>
  </si>
  <si>
    <t>六、上年结余收入</t>
  </si>
  <si>
    <t xml:space="preserve">    上年结转</t>
  </si>
  <si>
    <t xml:space="preserve">    净结余</t>
  </si>
  <si>
    <t>七、调入资金</t>
  </si>
  <si>
    <t>八、调入预算稳定调节基金</t>
  </si>
  <si>
    <t>合计</t>
  </si>
  <si>
    <t>汾阳市二○二○年一般公共预算基本支出表（草案）</t>
  </si>
  <si>
    <t>表十二</t>
  </si>
  <si>
    <t>工资和福利支出</t>
  </si>
  <si>
    <t>商品和服务支出</t>
  </si>
  <si>
    <t>对个人和家庭补助支出</t>
  </si>
  <si>
    <t>经济科目名称</t>
  </si>
  <si>
    <t>一、基本工资</t>
  </si>
  <si>
    <t>一、一般公务费</t>
  </si>
  <si>
    <t>一、离休费</t>
  </si>
  <si>
    <t>二、津贴补贴</t>
  </si>
  <si>
    <t>二、公务用车维护费</t>
  </si>
  <si>
    <t>二、退休费</t>
  </si>
  <si>
    <t>三、四项补贴</t>
  </si>
  <si>
    <t>三、取暖费</t>
  </si>
  <si>
    <t>三、抚恤和生活补助</t>
  </si>
  <si>
    <t>四、乡镇补贴</t>
  </si>
  <si>
    <t>四、工会经费</t>
  </si>
  <si>
    <t>四、其他对个人和家庭补助支出</t>
  </si>
  <si>
    <t>五、取暖补贴</t>
  </si>
  <si>
    <t>五、其他交通费用</t>
  </si>
  <si>
    <t>五、奖励金</t>
  </si>
  <si>
    <t>六、其他补贴</t>
  </si>
  <si>
    <t>六、离退休人员活动费</t>
  </si>
  <si>
    <t>七、机关事业养老保险缴费</t>
  </si>
  <si>
    <t>七、其他商品服务支出</t>
  </si>
  <si>
    <t>八、公务员医疗补助</t>
  </si>
  <si>
    <t>八、福利费</t>
  </si>
  <si>
    <t>九、基本医疗保险</t>
  </si>
  <si>
    <t>九、职工教育经费</t>
  </si>
  <si>
    <t>十、职业年金</t>
  </si>
  <si>
    <t>十一、大病统筹</t>
  </si>
  <si>
    <t>十二、医疗费</t>
  </si>
  <si>
    <t>十三、生育保险</t>
  </si>
  <si>
    <t>十四、奖金</t>
  </si>
  <si>
    <t>十五、住房公积金</t>
  </si>
  <si>
    <t>十六、绩效工资</t>
  </si>
  <si>
    <t>十七、伙食补助</t>
  </si>
  <si>
    <t>十八、其他工资福利支出</t>
  </si>
  <si>
    <t>汾阳市二○二○年一般公共预算基本支出分经济科目表（草案）</t>
  </si>
  <si>
    <t>表十三</t>
  </si>
  <si>
    <t xml:space="preserve">  一、机关工资福利支出</t>
  </si>
  <si>
    <t xml:space="preserve">       工资奖金津补贴</t>
  </si>
  <si>
    <t xml:space="preserve">       社会保障缴费</t>
  </si>
  <si>
    <t xml:space="preserve">       住房公积金</t>
  </si>
  <si>
    <t xml:space="preserve">       其他工资福利支出</t>
  </si>
  <si>
    <t xml:space="preserve">  二、机关商品和服务支出</t>
  </si>
  <si>
    <t xml:space="preserve">       办公经费</t>
  </si>
  <si>
    <t xml:space="preserve">       公务用车运行维护费</t>
  </si>
  <si>
    <t xml:space="preserve">       培训费</t>
  </si>
  <si>
    <t xml:space="preserve">       其他商品和服务支出</t>
  </si>
  <si>
    <t xml:space="preserve">  三、对个人和家庭补助支出</t>
  </si>
  <si>
    <t xml:space="preserve">       社会福利和救助</t>
  </si>
  <si>
    <t xml:space="preserve">       离退休费</t>
  </si>
  <si>
    <t xml:space="preserve">       其他对个人和家庭的补助</t>
  </si>
  <si>
    <t>汾阳市二○二○年一般公共预算“三公”经费支出表（草案）</t>
  </si>
  <si>
    <t>表十六</t>
  </si>
  <si>
    <t>表十四</t>
  </si>
  <si>
    <t>因公出国（境）费</t>
  </si>
  <si>
    <t>公务接待费</t>
  </si>
  <si>
    <t>公务用车购置费</t>
  </si>
  <si>
    <t>公务用车运行维护费</t>
  </si>
  <si>
    <t>2019年预算</t>
  </si>
  <si>
    <t>比2019年增减</t>
  </si>
  <si>
    <t>汾阳市二○二○年政府性基金收入预算表（草案）</t>
  </si>
  <si>
    <t>表十五</t>
  </si>
  <si>
    <t>政府性基金预算收入合计</t>
  </si>
  <si>
    <t xml:space="preserve">   政府性基金收入</t>
  </si>
  <si>
    <t xml:space="preserve">     城市公用事业附加收入</t>
  </si>
  <si>
    <t xml:space="preserve">     国有土地收益基金收入</t>
  </si>
  <si>
    <t xml:space="preserve">     农业土地开发资金收入</t>
  </si>
  <si>
    <t xml:space="preserve">     国有土地使用权出让收入</t>
  </si>
  <si>
    <t xml:space="preserve">     城市基础设施配套费收入</t>
  </si>
  <si>
    <t xml:space="preserve">     污水处理费收入</t>
  </si>
  <si>
    <t xml:space="preserve">     其他政府资金相关收入</t>
  </si>
  <si>
    <t xml:space="preserve">   专项债券对应项目专项收入</t>
  </si>
  <si>
    <t xml:space="preserve">     其他政府性资金专项债务对应项目专项收入</t>
  </si>
  <si>
    <t>汾阳市二○二○年政府性基金支出预算表（草案）</t>
  </si>
  <si>
    <t>其中:当年财力安排数</t>
  </si>
  <si>
    <t>专项转移支付</t>
  </si>
  <si>
    <t>新增专项债券</t>
  </si>
  <si>
    <t>同口径比2019年预算数增减%</t>
  </si>
  <si>
    <t>同口径比2019年财力安排数
增减%</t>
  </si>
  <si>
    <t xml:space="preserve"> 政府性基金支出预算合计</t>
  </si>
  <si>
    <t>文化旅游体育与传媒支出</t>
  </si>
  <si>
    <t xml:space="preserve">   小型水库移民扶助基金及对应债务收入安排的支出</t>
  </si>
  <si>
    <t xml:space="preserve">   城市公用事业附加支出</t>
  </si>
  <si>
    <t xml:space="preserve">   新增建设用地有偿使用费安排的支出</t>
  </si>
  <si>
    <t xml:space="preserve">   污水处理费收入及对应专项债务收入安排的支出</t>
  </si>
  <si>
    <t xml:space="preserve">   其他地方自行试点项目收益专项债券收入安排的支出</t>
  </si>
  <si>
    <t>汾阳市二○二○年国有资本经营预算收入预算表（草案）</t>
  </si>
  <si>
    <t>表十七</t>
  </si>
  <si>
    <t>收入项目</t>
  </si>
  <si>
    <t>2020年预算为2019年完成%</t>
  </si>
  <si>
    <t>国有资本经营预算收入合计</t>
  </si>
  <si>
    <t xml:space="preserve">     上年结余</t>
  </si>
  <si>
    <t>国有资本经营预算收入总计</t>
  </si>
  <si>
    <t>汾阳市二○二○年国有资本经营预算支出预算表（草案）</t>
  </si>
  <si>
    <t>表十八</t>
  </si>
  <si>
    <t>支出项目</t>
  </si>
  <si>
    <t>四、金融国有质资本经营预算支出</t>
  </si>
  <si>
    <t>国有资本经营预算支出合计</t>
  </si>
  <si>
    <t>转移性支出</t>
  </si>
  <si>
    <t>国有资本经营预算调出资金</t>
  </si>
  <si>
    <t>国有资本经营预算支出总计</t>
  </si>
  <si>
    <t>汾阳市二○二○年社会保险基金收入预算表（草案）</t>
  </si>
  <si>
    <t>表十九</t>
  </si>
  <si>
    <t>2020年收入预算数</t>
  </si>
  <si>
    <t xml:space="preserve">  1、企业职工基本养老保险基金</t>
  </si>
  <si>
    <t>2、居民社会养老保险基金</t>
  </si>
  <si>
    <t>3、机关事业单位基本养老保险基金</t>
  </si>
  <si>
    <t>汾阳市二○二○年社会保险基金支出预算表（草案）</t>
  </si>
  <si>
    <t>表二十</t>
  </si>
  <si>
    <t>2020年支出预算数</t>
  </si>
  <si>
    <t>汾阳市二○二○年一般公共预算专项转移支付分项目情况表（草案）</t>
  </si>
  <si>
    <t>表二十一</t>
  </si>
  <si>
    <t>项目名称</t>
  </si>
  <si>
    <t>指标文号</t>
  </si>
  <si>
    <t>金额</t>
  </si>
  <si>
    <t>总计</t>
  </si>
  <si>
    <t xml:space="preserve">  一般公共服务支出</t>
  </si>
  <si>
    <t xml:space="preserve">        2020年困难职工帮扶省财政配套资金</t>
  </si>
  <si>
    <t>晋财建一[2019]206-2号</t>
  </si>
  <si>
    <t xml:space="preserve">        提前下达2020年省财政补助非公经济组织和社会组织经费</t>
  </si>
  <si>
    <t>晋财行[2019]159-2号</t>
  </si>
  <si>
    <t xml:space="preserve">        提前下达2020年省财政补助党员教育培训专项经费</t>
  </si>
  <si>
    <t>晋财行[2019]160-2号</t>
  </si>
  <si>
    <t xml:space="preserve">        提前下达2020年省财政补助市场监管系统基层装备资金</t>
  </si>
  <si>
    <t>晋财行[2019]158-2号</t>
  </si>
  <si>
    <t xml:space="preserve">  教育支出</t>
  </si>
  <si>
    <t xml:space="preserve">        提前下达2020年教育民生政策市级配套资金</t>
  </si>
  <si>
    <t>吕财教[2019]168号</t>
  </si>
  <si>
    <t xml:space="preserve">  文化旅游体育与传媒支出</t>
  </si>
  <si>
    <t xml:space="preserve">        提前下达2020年古建筑日常养护省级经费</t>
  </si>
  <si>
    <t>晋财文[2019]123-2号</t>
  </si>
  <si>
    <t xml:space="preserve">        提前下达2020年文物看护人员省级经费</t>
  </si>
  <si>
    <t>晋财文[2019]124-2号</t>
  </si>
  <si>
    <t xml:space="preserve">        提前下达2020年文物保护省级专项补助资金</t>
  </si>
  <si>
    <t>晋财文[2019]135-2号</t>
  </si>
  <si>
    <t xml:space="preserve">  社会保障和就业支出</t>
  </si>
  <si>
    <t xml:space="preserve">        提前下达2020年省级残疾儿童康复救助资金</t>
  </si>
  <si>
    <t>晋财社[2019]194-2号</t>
  </si>
  <si>
    <t xml:space="preserve">  卫生健康支出</t>
  </si>
  <si>
    <t xml:space="preserve">        提前下达中央2020年重大公共卫生补助资金</t>
  </si>
  <si>
    <t>晋财社[2019]213-1号</t>
  </si>
  <si>
    <t>吕财社[2019]176-1号</t>
  </si>
  <si>
    <t xml:space="preserve">  节能环保支出</t>
  </si>
  <si>
    <t xml:space="preserve">        下达2020年中央城市管网及污水处理补助资金</t>
  </si>
  <si>
    <t>晋财建二[2019]215-1号</t>
  </si>
  <si>
    <t xml:space="preserve">  农林水支出</t>
  </si>
  <si>
    <t xml:space="preserve">        关于提前下达2020年农村综合改革转移支付资金</t>
  </si>
  <si>
    <t>晋财农[2019]149-1号</t>
  </si>
  <si>
    <t>晋财农[2019]149-2号</t>
  </si>
  <si>
    <t xml:space="preserve">        提前下达2020年普惠金融发展创业担保贷款中央资金</t>
  </si>
  <si>
    <t>吕财金[2020]48-1号</t>
  </si>
  <si>
    <t xml:space="preserve">        提前下达2020年普惠金融发展创业担保贷款省级资金</t>
  </si>
  <si>
    <t>吕财金[2020]48号</t>
  </si>
  <si>
    <t xml:space="preserve">  交通运输支出</t>
  </si>
  <si>
    <t xml:space="preserve">        提前下达2020年交通建设项目资金第一批支出预算</t>
  </si>
  <si>
    <t>晋财建一[2019]272-2号</t>
  </si>
  <si>
    <t xml:space="preserve">  资源勘探信息等支出</t>
  </si>
  <si>
    <t xml:space="preserve">        2020年省级中小企业发展专项资金</t>
  </si>
  <si>
    <t>晋财建一[2019]218-2号</t>
  </si>
  <si>
    <t xml:space="preserve">        提前下达2020年省中小企业发展专项资金</t>
  </si>
  <si>
    <t>晋财建一[2019]227-2号</t>
  </si>
  <si>
    <t xml:space="preserve">  自然资源海洋气象等支出</t>
  </si>
  <si>
    <t xml:space="preserve">    自然资源事务</t>
  </si>
  <si>
    <t xml:space="preserve">      其他自然资源事务支出</t>
  </si>
  <si>
    <t xml:space="preserve">        提前下达2020年农村地质灾害治理搬迁省级配套资金</t>
  </si>
  <si>
    <t>吕财建[2019]154号</t>
  </si>
  <si>
    <t>汾阳市二○二○年政府性基金专项转移支付分项目情况表（草案）</t>
  </si>
  <si>
    <t>表二十二</t>
  </si>
  <si>
    <t>政府性基金</t>
  </si>
  <si>
    <t xml:space="preserve">    国家电影事业发展专项资金安排的支出【基金】</t>
  </si>
  <si>
    <t xml:space="preserve">      资助国产影片放映【基金】</t>
  </si>
  <si>
    <t xml:space="preserve">        提前下达2020年省级国家电影事业发展专项资金</t>
  </si>
  <si>
    <t>晋财文[2019]128-2号</t>
  </si>
  <si>
    <t xml:space="preserve">        提前下达2020年中央补助地方国家电影事业发展专项资金</t>
  </si>
  <si>
    <t>晋财文[2019]134-1号</t>
  </si>
  <si>
    <t xml:space="preserve">      资助影院建设【基金】</t>
  </si>
  <si>
    <t xml:space="preserve">    大中型水库移民后期扶持基金支出【基金】</t>
  </si>
  <si>
    <t xml:space="preserve">      移民补助【大中型水库移民后期扶持基金支出】</t>
  </si>
  <si>
    <t xml:space="preserve">         2020年中央财政水库移民扶持专项基金</t>
  </si>
  <si>
    <t>吕财农[2019]113-1号</t>
  </si>
  <si>
    <t xml:space="preserve">    彩票公益金安排的支出【基金】</t>
  </si>
  <si>
    <t xml:space="preserve">      用于社会福利的彩票公益金支出【基金】</t>
  </si>
  <si>
    <t xml:space="preserve">          提前下达2020年中央彩票公益金儿童福利补助</t>
  </si>
  <si>
    <t>吕财社[2019]164-1号</t>
  </si>
  <si>
    <t xml:space="preserve">          关于提前下达2020年彩票公益金的通知</t>
  </si>
  <si>
    <t>吕财综[2020]1号</t>
  </si>
  <si>
    <t xml:space="preserve">      用于体育事业的彩票公益金支出【基金】</t>
  </si>
  <si>
    <t xml:space="preserve">      用于教育事业的彩票公益金支出【基金】</t>
  </si>
  <si>
    <t xml:space="preserve">          提前下达2020年中央专项彩票公益金支持乡村少年经费</t>
  </si>
  <si>
    <t>晋财教[2019]175-1号</t>
  </si>
  <si>
    <t xml:space="preserve">      用于红十字事业的彩票公益金支出【基金】</t>
  </si>
  <si>
    <t xml:space="preserve">          提前下达2020年中央专项彩票公益金支持红十字事业补助资金</t>
  </si>
  <si>
    <t>吕财综[2019]55号</t>
  </si>
  <si>
    <t xml:space="preserve">      用于残疾人事业的彩票公益金支出【基金】</t>
  </si>
  <si>
    <t xml:space="preserve">          提前下达2020年中央彩票公益金残疾人康复补助资金</t>
  </si>
  <si>
    <t>晋财社[2019]202-1号</t>
  </si>
  <si>
    <t xml:space="preserve">      用于文化事业的彩票公益金支出【基金】</t>
  </si>
  <si>
    <t xml:space="preserve">          山西省财政厅关于提前下达2020年中央专项彩票公益金</t>
  </si>
  <si>
    <t xml:space="preserve">      用于城乡医疗救助的彩票公益金支出【基金】</t>
  </si>
  <si>
    <t xml:space="preserve">       提前下达2020年中央彩票公益金城乡医疗救助补助</t>
  </si>
  <si>
    <t>晋财社[2019]198-1号</t>
  </si>
  <si>
    <t xml:space="preserve">      用于其他社会福利的彩票公益金支出【基金】</t>
  </si>
  <si>
    <t xml:space="preserve">       关于提前下达2020年中央专项彩票公益金</t>
  </si>
  <si>
    <t>吕财综[2020]2号</t>
  </si>
  <si>
    <t>汾阳市二○一九政府债务限额和余额情况表</t>
  </si>
  <si>
    <t>表二十三</t>
  </si>
  <si>
    <t>一般债务</t>
  </si>
  <si>
    <t>2019年末一般债务余额</t>
  </si>
  <si>
    <t>2019年末一般债务限额</t>
  </si>
  <si>
    <t>专项债务</t>
  </si>
  <si>
    <t>2019年末专项债务余额</t>
  </si>
  <si>
    <t>2019年末专项债务限额</t>
  </si>
  <si>
    <t>汾阳市二○二○新增债券资金安排情况表</t>
  </si>
  <si>
    <t>表二十四</t>
  </si>
  <si>
    <t>序号</t>
  </si>
  <si>
    <t>实施单位</t>
  </si>
  <si>
    <t>安排资金</t>
  </si>
  <si>
    <t>科目代码</t>
  </si>
  <si>
    <t>功能科目</t>
  </si>
  <si>
    <t>债券资金合计</t>
  </si>
  <si>
    <t>新增一般债券小计</t>
  </si>
  <si>
    <t>贾家庄镇及城北污水主管网工程款</t>
  </si>
  <si>
    <t>公用事业局</t>
  </si>
  <si>
    <t>冀村镇截污工程费用</t>
  </si>
  <si>
    <t>新增专项债券小计</t>
  </si>
  <si>
    <t>职教中心建设</t>
  </si>
  <si>
    <t>教育科技局</t>
  </si>
  <si>
    <t>汾阳市2020年本级重点民生项目支出预算绩效目标表</t>
  </si>
  <si>
    <t xml:space="preserve">    表二十五</t>
  </si>
  <si>
    <t>主管
部门</t>
  </si>
  <si>
    <t>2020年预算安排</t>
  </si>
  <si>
    <t>政策依据及支出内容</t>
  </si>
  <si>
    <t>绩效目标</t>
  </si>
  <si>
    <t>一</t>
  </si>
  <si>
    <t>社会保障方面</t>
  </si>
  <si>
    <t>城乡居民养老保险</t>
  </si>
  <si>
    <t>农保所</t>
  </si>
  <si>
    <t>政策依据：省政府《关于建立统一的城乡居民基本养老保险制度的实施意见》（晋财发【2014】18号），省人社厅财政厅《关于调整提高新农保和城乡居民基本养老保险金标准的通知》（晋人社厅
【2013】8号）市政府《关于印发吕梁市建立统一的城乡居民基本养老保险制度的实施方案的通知》（吕政发【2014】20号）对城乡居民实行养老保险制度。
支出内容：参保人员（16-59周岁）“入口”补助资金市、县按不低于30元（每人每年，同下）的标准共同承担。缴100元补30元，缴200元补35元，缴300元补40元，缴400元补50元，缴500元至600元补60元，缴700元至900元补70元，缴1000元至2000元补80元。
“出口”补助资金标准：满60周岁的中央88元、省7.5元、市6元、县12.5元，合计114元；65周岁以上加5元。</t>
  </si>
  <si>
    <t>引导、鼓励全市城乡居民参加养老保险，提高城乡居民参保的积极性，保证城乡居民老有所养。</t>
  </si>
  <si>
    <t>地名普查工作经费</t>
  </si>
  <si>
    <t>民政局</t>
  </si>
  <si>
    <t>政策依据：根据《关于印发汾阳市第二次全国地名普查实施方案的通知》（汾政办发【2015】1号）文件精神，我市第二次全国地名普查费用合同价为990100元，截止目前收到普查费用570000元，还需420100元。</t>
  </si>
  <si>
    <t>为地名普查提供资金保障，确保普查工作开展顺利。</t>
  </si>
  <si>
    <t>做实个人账户</t>
  </si>
  <si>
    <t>企保所</t>
  </si>
  <si>
    <t>政策依据：根据晋人社厅发【2017】66号文件精神，对职工基本养老保险个人账户企业职工养老保险个人账户做实进行本级配套。</t>
  </si>
  <si>
    <t>引导、鼓励企业职工参加养老保险，提高参保积极性。</t>
  </si>
  <si>
    <t>城乡低保</t>
  </si>
  <si>
    <t>政策依据：根据《关于提高城乡低保保障标准的通知》（吕民发
【2018】38号）文件精神，按省、地、市4：3:3进行配套。</t>
  </si>
  <si>
    <t>保障城乡低保居民基本生活，确保资金足额、按时发放到低保对象手中。</t>
  </si>
  <si>
    <t>城乡低保工作经费</t>
  </si>
  <si>
    <t>政策依据：根据吕政发[2013]27号文件精神，按低保对象每人每年15元的标准安排工作经费。</t>
  </si>
  <si>
    <t>保障低保工作会议、差旅、培训、大宗印刷、下乡交通、接待检查、信息库联网建设以及日常工作经费。</t>
  </si>
  <si>
    <t>救灾工作经费</t>
  </si>
  <si>
    <t>政策依据：根据吕财社【2010】867号文件精神，市财政要按照不低于上年度中央、省下拨救灾资金总额的1%预算列支救灾工作经费，如遇特殊、特大自然灾害，要即时追加救灾工作经费，县市区按照不低于上级上年度上级下拨救灾总额的3%列支救灾工作经费。</t>
  </si>
  <si>
    <t>确保救灾工作顺利开展，保障调查、核实、上报灾情的燃油费、差旅费、通讯费、救灾物资过程中的装卸、运输费、救灾业务培训、设备购置以及开展救灾日常工作所需要的费用。</t>
  </si>
  <si>
    <t>农村日间照料中心运行支出</t>
  </si>
  <si>
    <t>政策依据：根据晋民发【2013】61号文件精神，每个农村老年人日间照料中心每年2万元运行费用由县级财政部门配套。根据吕民发（2016）44号文件《关于认真落实农村老年人日间照料中心运行费用的通知》，全市有54个农村老年人日间照料中心，分别为：小相村、东堡村、肖家庄村、孙家庄村、中寨村、栗家庄村、万户侯村、田村、协和堡村、河提村、桑枣坡村、南花枝村、西阳城村、虞城村、小虢城村、圪垛村、东南村、田屯村、堡城寺村、罗城村、古贤庄村、东河头村、北灵村、中上达村、高家庄、龙湾村、高丰村、青堆村、北门村、文侯村、东堡障、韩家垣村、籽城坊、西堡障、石家庄村、宣柴堡村、张家堡村，南垣寨村、垣头村、靳家庄村、王家池村。东贾壁村、武家垣村、杜村、董寺村、金庄村、唐家堡村、宋家庄村、胡家社村、东武堡村、原家社村、李家庄村、曹家庄村、东村。</t>
  </si>
  <si>
    <t>以解决54个农村老年人日间照料中心70岁以上高龄、失能老人的基本生活为目的，以满足老年人的吃饭、日间照料为基本要求</t>
  </si>
  <si>
    <t>退役人员生活补助及部队救济费</t>
  </si>
  <si>
    <t>军人局
民政局</t>
  </si>
  <si>
    <t>政策依据：根据汾发【2017】14号文件关于印发《汾阳市部分军队退役人员安排意见》的通知，下岗失业参战人员，60周以上在乡参战人员，在乡参试人员300元/人.月困难救助金，在乡60周以上退役人员200/人.月困难救助金。根据汾发【2017】15号，关于印发《汾阳市转业志愿兵安排意见》的通知，转业志愿兵发放救助金每人每月300元。另有60周岁以上两参人员每人每月300元，六二压每人每月300元。根据汾政函【2018】1号文件《研究军队退役人员安置及其他涉访人员相关事宜专题会议纪要》，进一步加大对8669部队的救助力度，每人每月救助200元。</t>
  </si>
  <si>
    <t>保障农村退役士兵、部队退役人员等的基本生活保障。</t>
  </si>
  <si>
    <t>优抚支出</t>
  </si>
  <si>
    <t>军人局</t>
  </si>
  <si>
    <t>政策依据：根据晋退役军人发[2019]25号文件《关于调整部分优抚对象抚恤生活补助标准的通知》，标准见文件附件在乡伤残军人粮油补贴是根据吕财社[1999]766号文件，六级以上每人每月25元，其他伤残人员每人每月14元1-4级伤残人员2元。</t>
  </si>
  <si>
    <t>保障退役军人事务局各项优抚工作顺利开展，保障在乡复员、伤残军人等的基本生活。</t>
  </si>
  <si>
    <t>退役军人慰问费</t>
  </si>
  <si>
    <t>社保股</t>
  </si>
  <si>
    <t>政策依据：根据《中共汾阳市委办公室汾阳市人民政府办公室关于汾阳市深入开展军队退役人员走访慰问活动实施方案》（汾办发[2018]28号）文件精神，近期开展对军队退役人员走访慰问活动。</t>
  </si>
  <si>
    <t>保障我市退役军人近12000人的慰问工作顺利有序开展。</t>
  </si>
  <si>
    <t>四清借干精减退职</t>
  </si>
  <si>
    <t>政策依据：根据汾组函字【2009】3号关于给予汾阳市农村原部分四清借干生活补贴的函，经市委组织部部务会议研究，市委、市政府主要领导同意，给“四清借干”参照在乡复员军人定期定量补助标准给与生活补助。根据晋民发[2018]46号文件《关于调整部分优抚对象抚恤生活补助标准的通知》，按16640元/年.人补助，从2017年10月执行。</t>
  </si>
  <si>
    <t>保障我市农村四清借干22人定期生活补助足额、及时发放。</t>
  </si>
  <si>
    <t>双拥经费</t>
  </si>
  <si>
    <r>
      <t>政策依据：根据汾发【2017】29号文件，《关于汾阳市创建国家和省级双拥模范城实施方案的通知》</t>
    </r>
    <r>
      <rPr>
        <sz val="10"/>
        <color indexed="8"/>
        <rFont val="宋体"/>
        <family val="0"/>
      </rPr>
      <t>,</t>
    </r>
    <r>
      <rPr>
        <sz val="10"/>
        <color indexed="8"/>
        <rFont val="宋体"/>
        <family val="0"/>
      </rPr>
      <t>支持部队建设、走访慰问部队、重点优抚对象等双拥工作经费及双拥办办公经费列入财政预算</t>
    </r>
    <r>
      <rPr>
        <sz val="10"/>
        <color indexed="8"/>
        <rFont val="宋体"/>
        <family val="0"/>
      </rPr>
      <t>；</t>
    </r>
    <r>
      <rPr>
        <sz val="10"/>
        <color indexed="8"/>
        <rFont val="宋体"/>
        <family val="0"/>
      </rPr>
      <t>经费保障满足双拥工作需要并根据经济社会发展水平逐步增加。</t>
    </r>
  </si>
  <si>
    <t>更好地创建省级国家级双拥模范城，确保我市双拥模范城验收成功。</t>
  </si>
  <si>
    <t>义务兵优待金</t>
  </si>
  <si>
    <t>政策依据:根据晋民发【2016】25号文件《山西省民政厅、山西省财政厅、山西省军区司令部关于调整义务兵家庭优待金标准的通知》，城乡统一按不低于上年度居民人均可支配收入的1.5倍发放。到西藏、新疆地区服役的义务兵，家属优待金按照不低于批准入伍地义务兵家属优待金标准的1.5倍计发。</t>
  </si>
  <si>
    <t>保障入伍义务兵服现役期间，户籍所在地给予的生活待遇。进一步推进征兵工作。</t>
  </si>
  <si>
    <t>精减退职人员补助</t>
  </si>
  <si>
    <t>政策依据：根据晋民字【2008】104号省民政厅、财政厅《关于调整60年代精简退职老弱残职工40%救济标准的通知》和晋退军人发【2019】25号《关于调整部分优抚对象等人员抚恤和生活补助标准的通知》，根据文件精神原则上每人每月的救济标准不得低于参战退役人员的补助标准，不高于带病回乡退伍军人定期补助，今后随着经济社会的发展，以及参战退役人员补助标准的提高，60年代精简退职老弱残职工40%原工资救济标准也提高，参战退役士兵标准7800元/年.人，带病回乡退伍军人7920元/年.人，精简退职职工按7860元/年.人执行，现有精简退职职工11人。</t>
  </si>
  <si>
    <t>用于保障60年代精简退职老弱残职工基本生活。</t>
  </si>
  <si>
    <t>公社补贴制干部补助</t>
  </si>
  <si>
    <t>政策依据：根据汾组函字【2017】5号，《关于给与汾阳市部分原公社补贴制干部生活补助的函》，经市委组织部部务会议研究，经市委常委会会议讨论，同意给予这些人按民政部现行低保规定，对符合条件的给与享受农村低保，在此基础上参照在乡老复员军人定额补助标准给与相应的生活补助，现老复员军人16640元/年.人。</t>
  </si>
  <si>
    <t>保障公社补贴制干部16人基本生活。</t>
  </si>
  <si>
    <t>社会孤儿养育补助</t>
  </si>
  <si>
    <t>政策依据：根据晋民发【2018】69号文件，从2019年1月1日起，将社会散居孤儿养育标准由每人每月600元,提高到每人每月1000元</t>
  </si>
  <si>
    <t>资金落实后，能保障集中寄养的和散养40名的孤儿的基本生活。</t>
  </si>
  <si>
    <t>重度残疾人
护理补贴</t>
  </si>
  <si>
    <r>
      <t>重度残疾人护理补贴对象是残疾人残疾等级为一.二级的残疾人,补贴标准:护理补贴每人每月50元,资金投入方面由省投入25元,每人</t>
    </r>
    <r>
      <rPr>
        <sz val="10"/>
        <color indexed="8"/>
        <rFont val="宋体"/>
        <family val="0"/>
      </rPr>
      <t>/</t>
    </r>
    <r>
      <rPr>
        <sz val="10"/>
        <color indexed="8"/>
        <rFont val="宋体"/>
        <family val="0"/>
      </rPr>
      <t>每月,市级5元每人</t>
    </r>
    <r>
      <rPr>
        <sz val="10"/>
        <color indexed="8"/>
        <rFont val="宋体"/>
        <family val="0"/>
      </rPr>
      <t>/</t>
    </r>
    <r>
      <rPr>
        <sz val="10"/>
        <color indexed="8"/>
        <rFont val="宋体"/>
        <family val="0"/>
      </rPr>
      <t>每月,县市级20元每人</t>
    </r>
    <r>
      <rPr>
        <sz val="10"/>
        <color indexed="8"/>
        <rFont val="宋体"/>
        <family val="0"/>
      </rPr>
      <t>/</t>
    </r>
    <r>
      <rPr>
        <sz val="10"/>
        <color indexed="8"/>
        <rFont val="宋体"/>
        <family val="0"/>
      </rPr>
      <t>每月。</t>
    </r>
  </si>
  <si>
    <t>减轻4696名一、二级残疾人的家庭和经济负担。</t>
  </si>
  <si>
    <t>临时救济费</t>
  </si>
  <si>
    <t>政策依据：汾办发[2015]25号文件“关于在全市开展送温暖、献爱心社会捐助活动的通知”精神，向全市职工募集。用于城乡困难群众救助和紧急重大变故救助发放。</t>
  </si>
  <si>
    <t>用于城乡困难群众救助和紧急重大变故救助发放。</t>
  </si>
  <si>
    <t>自主就业退役士兵一次性补助</t>
  </si>
  <si>
    <t>政策依据：《退役士兵安置条例》，省政府办公厅《关于对自主就业退役士兵一次性补助的通知》（晋政办发晋政办发【2012】62号）和省财政厅《全省自主就业退役士兵一次性补助金管理办法》文件规定，对选择自主就业的退役士兵，根据服役年限，按照每年4500的标准，由县人民政府发放一次性经济补助。</t>
  </si>
  <si>
    <t>有效保障自主就业退役士兵合法权益，解决其生活待遇问题。</t>
  </si>
  <si>
    <t>农村敬老院及社会养老机构运营补贴</t>
  </si>
  <si>
    <t>政策依据：根据晋政发【2015】39号文件，给民办养老服务机构运营一年以上的非盈利养老机构给予运营补贴。补贴标准是按自理、半失能和失能老人分别为每人每年1200元、1800元和2400元。由同级财政负担。根据《山西省五保供养办法》第四章第21条规定，县乡镇人民政府应当将政府举办的农村五保供养服务机构的管理经费列入财政预算，经费包括管理服务人员费用，办公费、房屋建设和维修费，取暖费、水电费等相关费用。</t>
  </si>
  <si>
    <t>扶持和鼓励民间资本兴办养老机构，推进我市养老服务业健康快速发展。</t>
  </si>
  <si>
    <t>流浪乞讨救助</t>
  </si>
  <si>
    <t>救助站</t>
  </si>
  <si>
    <t>政策依据：根据《关于印发&lt;流浪乞讨人员救助补助资金管理办法&gt;的通知》（晋财社【2016】52号文件精神，将流浪乞讨人员救助资金纳入同级预算。</t>
  </si>
  <si>
    <t>加强我市流浪乞讨人员、流浪未成年人、农村留守儿童等特殊群体救助管理和关爱保护工作。</t>
  </si>
  <si>
    <t>残疾人康复经费</t>
  </si>
  <si>
    <t>残联</t>
  </si>
  <si>
    <t>政策依据：为了加快残疾人事业发展，保障残疾人康复需求，根据晋发【2009】18号文件精神，按照本区域人口每人0.5元计算康复经费，即440000人*0.5元=220000元。</t>
  </si>
  <si>
    <t>为有需求的残疾儿童和持证残疾人等人群康复提供财力保障，提供基本康复服务。</t>
  </si>
  <si>
    <t>企业解困资金</t>
  </si>
  <si>
    <t>人社局</t>
  </si>
  <si>
    <t>政策依据：根据历年实际情况，拨付企业解困资金，解决企业困境。我市国有、集体未改制企业31户，正常运转企业为数不多，企业职工大部分下岗或自谋职业，此外还有部分企业改制后存在特殊困难的下岗职工和灵活就业人员共涉及职工2600余人。</t>
  </si>
  <si>
    <t xml:space="preserve">帮助困难企业予以解决其暂时困境，保障下岗职工基本生活。 </t>
  </si>
  <si>
    <t>农村特困人员补贴资金</t>
  </si>
  <si>
    <t>政策依据：集中供养生活补助标准每人每年8700元，分散供养人员每人每年5800元；照料护理费标准：分散供养每人每年，全自理1200元，半自理2400元，全护理3600元；集中供养每人每年，全自理2100元，半自理5100元，全护理10200元。</t>
  </si>
  <si>
    <t>保障特困人员生活保障。</t>
  </si>
  <si>
    <t>二</t>
  </si>
  <si>
    <t>医疗卫生方面</t>
  </si>
  <si>
    <t>城乡居民
基本医疗保险</t>
  </si>
  <si>
    <t>医保中心</t>
  </si>
  <si>
    <t>政策依据：《国务院关于印发十二五期间深化医药卫生体制深化改革规划暨实施方案》（国发【2012】11号，财政部《关于提高新型农村合作医疗和城镇居民基本医疗保险筹资标准的通知》（财社【2014】14号），省人社厅《关于做好2015年城镇居民医疗保险工作的通知》（晋人社厅发【2015】16号），对城镇居民实行医疗保险制度。支出内容：2020年筹资标准800元，其中，中央财政330元，省级财政110元，市级财政49.5元，县级60.5元，个人缴费250元。</t>
  </si>
  <si>
    <t>引导、鼓励城镇居民参加医疗保险，提高城乡居民的参保积极性。</t>
  </si>
  <si>
    <t>城乡医疗救助</t>
  </si>
  <si>
    <t>政策依据;《民政部卫生部财政局关于实施农村医疗救助的意见》（民发【2003】158号）、《国务院办公厅转发民政部等部门关于建立医疗救助制度试点工作意见的通知》（国办发【2005】10号）、《省民政厅财政厅卫生厅人社厅关于进一步完善城乡医疗救助制度的意见》（晋民字【2009】128号），建立城乡医疗救助制度。
支出内容：城市医疗救助根据吕民发[2005]52号文件，财政按省、地、市县三级4：4：2比例负担原则，县级财政按低保对象的5%，标准按2000元/人安排。农村医疗救助根据吕民发[2006]9号文件，内容为：救助范围为“特困居民、五保户、在乡不享受公费的重点优抚对象”为主，财政按省、地、市4：3：3比例负担，人数按低保、五保对象的5%,标准为1500元/人。</t>
  </si>
  <si>
    <t>对全市城乡困难群众实行医疗救助，缓解其因病致贫、因病返贫问题。</t>
  </si>
  <si>
    <t>基本公共卫生
服务经费</t>
  </si>
  <si>
    <t>医疗集团</t>
  </si>
  <si>
    <t>政策依据：根据国家卫生和计生委、财政部、国家中医药管理局《关于做好2015年国家基本公共卫生服务项目工作的通知》（国卫基层发【2015】67号）、省政府《关于印发山西省十二五期间深化医药卫生体制改革规划暨实施方案的通知》（晋政发【2013】32号），《国务院关于深化医药卫生体制改革近期重点实施方案（2009-2011年）的通知》免费向城乡居民提供基本公共卫生服务。 人均达到74元，其中中央60%44.4元，省20%14.8元，地级5%3.7元，县级15%11.1元。</t>
  </si>
  <si>
    <t>一是提高居民健康档案建档率；增加高血压、糖尿病和重性精神疾病患者的管理人数，二是对65岁老年人实行体检等健康管理；三是对适龄儿童实行免疫疫苗按种服务。</t>
  </si>
  <si>
    <t>农村卫生室基本药物制度</t>
  </si>
  <si>
    <t>政策依据：国务院办公厅《关于建立基层医疗卫生机构补偿机制的意见》（国办发【2010】62号），国务院办公厅《关于巩固完善基本药物制度和基层运行新机制的意见》（国办发【2013】14号）实行村卫生室药品零差率销售补助。
支出内容：农业人口每人每年补助5元，其中中央3元，省级1元，市县分别不低于0.5元。</t>
  </si>
  <si>
    <t>实行药品零差率，降低药品价格，缓解农业人口就医贵的问题</t>
  </si>
  <si>
    <t>老年乡村医生退养补助</t>
  </si>
  <si>
    <t>卫计局</t>
  </si>
  <si>
    <t>政策依据：《吕梁市人民政府办公厅关于进一步国强乡村医生队伍建设的实施意见》（吕政办法2015[53]号）1\缴费补助;每人每月30元标准享受政府缴费补助，其中省级15元，本级15元。475人。475*30*50%*15=85500元，2\村医退养补助：10年以上每人每月200元，20年以上每月250元，30年以上300元。其中省级按每人每月50元配套。</t>
  </si>
  <si>
    <t>加强乡村医生队伍建设，有效保障乡村医生队伍的稳定，解决乡村医生的后顾之忧。</t>
  </si>
  <si>
    <t>在岗乡村医生养老保险补助</t>
  </si>
  <si>
    <t>政策依据：《吕梁市人民政府办公厅关于进一步加强乡村医生队伍建设的实施意见》（吕政办发[2015]53号）从2012年，乡村医生在岗期间享受30元的专项缴费补助，省负担50%，县负担50%。</t>
  </si>
  <si>
    <t>为乡村医生队伍建设提供了有力保障，提高了参保积极性。</t>
  </si>
  <si>
    <t>村卫生室维护费</t>
  </si>
  <si>
    <t>政策依据：根据《吕梁市人民政府办公厅关于进一步加强乡村医生队伍建设的实施意见》（吕政办发[2015]53号）要求，原则上村卫生室每年补助2000元，其中，省补300元，市级300元，本级1400元，建议按照600进行本级配套。</t>
  </si>
  <si>
    <t>保障了村卫生室的基本运行，加强了乡村医生队伍建设。</t>
  </si>
  <si>
    <t>医改药物零差率
补助</t>
  </si>
  <si>
    <t>政策依据：根据药物零差率相关文件精神，将零差率补助列入财政预算，其汇总公立医院药品零差率补助本级配套0.15*0.55元，村卫生室基本药物补助本级配套0.5元，</t>
  </si>
  <si>
    <t>保障了基本药物改革工作的正常进行，保障了医患双方的权益。</t>
  </si>
  <si>
    <t>计生免费技术服务</t>
  </si>
  <si>
    <t>政策依据：根据《计划生育管理条例》，汾财预【2011】8号文件，用于施行绝育、上环、取环、人流、引产的费用；乡镇（街道）计生服务所“四术”费用、术后治疗费用、和随访服务，以及“四术”后遗症的定期补助和规定范围内的医药费.</t>
  </si>
  <si>
    <t>为实行计划生育的育龄夫妇免费享受国家规定的基本项目的计划生育技术服务。。</t>
  </si>
  <si>
    <t>计生员报酬</t>
  </si>
  <si>
    <t>政策依据：根据吕卫发【2018】24号《吕梁市卫生和计划生育委员会吕梁市计划生育协会关于转发&lt;山西省卫生和计划生育委员会、山西省计划生育协会“关于进一步做好计划生育家庭保险保障工作的通知”&gt;的通知》每月省、地、市各配套20元</t>
  </si>
  <si>
    <t>确保计生员工资顺利发放吗，提高计生服务员积极性。</t>
  </si>
  <si>
    <t>农村计生家庭4+2奖励</t>
  </si>
  <si>
    <t>政策依据：《山西省计划生育条例》和《实施意见》以及省卫计委对市政府计划生育目标责任制考核要求，对独生子女家庭实施“独生子女父母奖励费、独生子女死亡或伤病残家庭一次性补助、退二孩指标独生子女父母奖励、农村双女绝育家庭一次性奖励、农村部分计划生育家庭奖励扶助、计划生育家庭特别救助”等六项奖励政策，并要求将计生服务员生活补助、计划生育宣传、流动人员计划生育管理等经费列入预算。
支出内容：计生家庭奖扶“2+4”政策。国家2项，省级4项，其中国家奖扶的中央配套60%。</t>
  </si>
  <si>
    <t>落实计划生育政策，提高人口质量，对符合条件的独生子女家庭给予奖励和扶助。</t>
  </si>
  <si>
    <t>肇事肇祸精神障碍收治管护经费</t>
  </si>
  <si>
    <t>政策依据：根据吕政办发[2016]90号文件，县级经费按辖区常住人口人均不少于0.5元的标准纳入财政预算，经费设在同级卫计部门</t>
  </si>
  <si>
    <t>预防和减少精神障碍患者肇事肇祸案件的发生，依法规范易肇事肇祸精神障碍患者的收治管护。</t>
  </si>
  <si>
    <t>尿毒症病人透析费用补助</t>
  </si>
  <si>
    <t xml:space="preserve">政策依据：根据汾政函【2017】119号文件精神，对肾病透析期患者医药费县级补偿的费用 ：（总费用-医保报销费用-个人35元）*人次*每月透析次数*12个月。                     </t>
  </si>
  <si>
    <t>用于减轻肾病透析期患者的医疗负担。</t>
  </si>
  <si>
    <t>农村妇女“两癌”检查及孕前优生检查支出</t>
  </si>
  <si>
    <t>政策依据：两癌(宫颈癌、乳腺癌）分别是4500例，2000例。（标准是49元，79元，本级按20%配套）孕前优生健康检查 1950例（标准是240元，中央60%，地方40%，县级按地方的40%，即为16%）。</t>
  </si>
  <si>
    <t>加强卫生妇幼的工作，有力防控农村妇女“两癌”的疾病防治，保障孕前优生检查工作顺利开展。</t>
  </si>
  <si>
    <t>三</t>
  </si>
  <si>
    <t>教育文化体育
方面</t>
  </si>
  <si>
    <t>三馆一站免费开放</t>
  </si>
  <si>
    <t>文化局、图书馆、文化馆</t>
  </si>
  <si>
    <t xml:space="preserve">政策依据：根据文化部、财政部《关于推进全国美术馆公共图书馆文化馆免费开放工作的意见》（文财务发（2011）5号）和财政部《关于加强美术馆、公共图书馆、文化馆免费开放经费保障工作的通知》（财教（2011）31号）要求，以及《山西省美术馆公共图书馆文化馆免费开放工作实施方案》。                                               </t>
  </si>
  <si>
    <t>为城乡居民提供基本公共文化服务,其保证美术馆、文化馆、图书馆免费开放正常运行，举办展览、宣传，文化信息资源共享等。</t>
  </si>
  <si>
    <t>公益电影放映补助</t>
  </si>
  <si>
    <t>宣传部</t>
  </si>
  <si>
    <t>政策依据：《国务院办公厅转发广电总局等部门关于做好农村电影工作意见的通知》（国办发（2007）38号，扩大农村电影覆盖面，到2010年基本实现全国行政村一村一月放映一场电影的公益服务目标。经费安排及支出内容：晋财教（2010）319号一村一月一场，每场补助200元，中央：地方5：5，地方4：1.5：4.5，262*12*45=14.148万元。</t>
  </si>
  <si>
    <t>落实电影公益放映资金，确保放映场次达到要求，严格按照一村一月放映一场的任务目标去完成；先进文化占领农村文化阵地，活跃了农村文化生活。</t>
  </si>
  <si>
    <t xml:space="preserve">农村文化建设
运行经费   </t>
  </si>
  <si>
    <t>文化旅游局、宣传部、卫生健康和体育局</t>
  </si>
  <si>
    <t>政策依据：为贯彻落实《中共中央办公厅 国务院办公厅引发（关于加快构建现代公共文化服务体系的意见）的通知》（中办发（2015)2号）文件精神。  经费安排及支出内容：农村文化建设：0.76万元/村.年（文化信息资源共享0.2，农家书屋0.2，文化活动0.24，体育活动0.12）中央：地方5：5，地方4:3:3.本级配套262村*0.76*.5*.3=29.868。</t>
  </si>
  <si>
    <t>通过为农村购置补充文化活动器材设备，提高农民开展文化活动的信心，进一步丰富群众文化生活，提升群众文化活动水平。保证农家书屋图书、报刊更新。进一步改善农村基层公共文化场所设施建设条件。</t>
  </si>
  <si>
    <t>农村义务教育小学公用经费保障</t>
  </si>
  <si>
    <t>教科局</t>
  </si>
  <si>
    <t>政策依据：《国务院关于进一步完善城乡义务教育经费保障机制》（国发（2015）67号）从2016年春季学期开始，同意城乡义务教育学校生均公用经费标准定额，同时，取消对城市义务教育免除学杂和进城务工人员随迁子女接收义务教育的中央奖补资金。                                     经费安排及支出内容：根据2019-2020年学年报表人数并补足100人，小学按695/生.年，初中895/生.年，寄宿生增加200/年.生，特殊教育及随班就读残疾学生按6000/生.年，中央与地方6：4，地方5：2：3。</t>
  </si>
  <si>
    <t>全面免除农村义务教育学杂费，实现真正意义上的免费教育，保证农村学校的正常运转，让农村小学、初中家庭困难寄宿生得到生活补助。</t>
  </si>
  <si>
    <t>农村义务教育初中公用经费保障</t>
  </si>
  <si>
    <t>普通高中贫困生
免学费</t>
  </si>
  <si>
    <t>政策依据：根据晋财教【2016】182号文件精神，对建档立卡家庭经济困难学生、家庭经济困难残疾学生、农村低保家庭学生、农村特困救助供养学生、给予免除学杂费。                                               经费安排及支出内容：根据2019-2020年学年报表人数，中央与地方6：4，地方负担省级学校省级负担，市级学校市级负担，贫困县省县5：5负担，非贫困县省级不负担，市县负担比例由市确定。</t>
  </si>
  <si>
    <t>全面免除四类家庭困难学生学费，实现真正意义上的免费教育，保证高中家庭困难学生免费接受教育，为贫困家庭减轻负担。</t>
  </si>
  <si>
    <t>普通高中国家
助学金</t>
  </si>
  <si>
    <t>政策依据：财政部《关于建立普通高中家庭困难学生国家资助制度的意见》（财教（2010）356号，对高中家庭困难学生给予补助。经费安排及支出内容：根据高中学年报表人数按20%受助比例，助学金补助标准为2000元/生、年，中央、县6：4比例负担。</t>
  </si>
  <si>
    <t>推进教育扶贫工程，为贫困家庭减轻负担，确保困难家庭高中生得到救助，接受公平教育。</t>
  </si>
  <si>
    <t>农村家庭经济困难寄宿生补贴、非寄宿制学生补助</t>
  </si>
  <si>
    <t>政策依据：《国务院关于进一步完善城乡义务教育经费保障机制》（国发（2015）67号）从2016年春季学期开始，同意城乡义务教育学校生均公用经费标准定额，同时，取消对城市义务教育免除学杂和进城务工人员随迁子女接收义务教育的中央奖补资金。经费安排及支出内容：根据2019-2020年学年报表人数1、按23%受助比例确定家庭经济困难寄宿生，执行标准小学1000元/生、年，初中1250元/生、年。根据中央与地方5：5负担比例，地方按5：2：3负担。
2、建档立卡提标人数为83人，标准6元*250天计12.45万元*0.7=8.715
3、2019年秋季新增政策非寄宿生建档立卡四类学生生活补助标准为小学500/元.年，初中625/元.年,按照教体局提供人数为小学554人，初中278人，标准为小学250*554计13.85万元，初中312.5*278计8.6875万元，总计22.5375万元，*0.5*0.3=3.3806*2=6.7612
三类暂按50万元。</t>
  </si>
  <si>
    <t>全面免除农村义务教育学杂费，实现真正意义上的免费教育。同时推进教育扶贫工程，为贫困家庭减轻负担，保证农村学校的正常运转，让农村小学、初中家庭困难寄宿生得到生活补助。</t>
  </si>
  <si>
    <t>职业高中助学金</t>
  </si>
  <si>
    <t>政策依据：省财政厅、省教育厅、省人社厅《关于进一步完善我省中等职业教育免学费政策和国家助学金制度的通知》（晋财教（2012）343号）对中等教育家庭困难学生给于补助                                       经费安排及支出内容：2019-2020年学年报表人数，享受人数为一、二年级涉农专业学生和非涉农专业家庭经济困难学生，家庭经济困难学生比例按在校生的15%确定，标准2000元/生.年，中央与地方6：4负担。</t>
  </si>
  <si>
    <t>确保贫困学生顺利就读中等职业教育，使全市中职学校涉农专业和非涉农专业家庭经济困难学生及时得到资助。</t>
  </si>
  <si>
    <t>职业高中免学费</t>
  </si>
  <si>
    <t>政策依据：省财政厅、省教育厅、省人社厅《关于进一步完善我省中等职业教育免学费政策和国家助学金制度的通知》（晋财教（2012）343号，对全省职业高中、职业中专、和技工学校全日制学历教育正式学籍在校学生免除学费。                                                          经费安排及支出内容：根据2019-2020年学年报表，补助标准：职高2000元/人.年、技校2500元/人.年、分担比例为除中央财政负担以外省、县3：7 ,民办学校按属地原则由当地财政负担。</t>
  </si>
  <si>
    <t>保证中等职业学校正常教学运转，实现中等教育免学费全覆盖。</t>
  </si>
  <si>
    <t>学前幼儿资助</t>
  </si>
  <si>
    <t>政策依据：《山西省建立学前教育资助制度实施方案》、《关于加大财政支持学前教育发展的通知》（财教（2011）405号）对在读的家庭经济困难儿童、孤儿和残疾儿童给予生活补助。                                  经费安排及支出内容：按照学年报表人数按15%受助比例，标准为1000元/生.年，除中央补助外省、市、县按4：3：3比例负担。</t>
  </si>
  <si>
    <t>保证家庭经济困难儿童、孤儿和残疾的学前幼儿顺利进入幼儿园。</t>
  </si>
  <si>
    <t>幼儿园公用经费</t>
  </si>
  <si>
    <t>政策依据：《关于建立学前教育生均公用经费拨款制度的通知》（晋财教【2018】291号）全省生均公共财政预算公用经费标准确定为：各县不低于年生均600元，。</t>
  </si>
  <si>
    <t>保障学校正常运转、完成教育教学活动和其他日常工作任务等。</t>
  </si>
  <si>
    <t>中职建档立卡生生活补助</t>
  </si>
  <si>
    <t>政策依据：吕财教（2017）29号《吕梁市财政局关于下达2017年市级新增教育扶贫政策配套资金的通知》中职建档立卡贫困家庭生活费补助为标准为1000元/生.年，市县5：5</t>
  </si>
  <si>
    <t>四</t>
  </si>
  <si>
    <t>农林水方面</t>
  </si>
  <si>
    <t>农业种植业、养殖业保险保费补贴</t>
  </si>
  <si>
    <t>农委     畜牧局    林业局</t>
  </si>
  <si>
    <t>政策依据：山西省财政厅关于印发《农业保险保费补贴管理办法》的通知（晋财金【2019】53号），山西省财政厅、农业农村厅、林业和草原局、山西银保监局关于印发《加快政策性农业保险高质量发展的实施意见》的通知（晋财金【2019】125号），奶牛标准560/头，中央占比50%，省级占比12%，市级占比9%，市县占比9%，农户占比20%；能繁母猪补贴标准60/头，中央占比50%，省级占比12%，市级占比9%，市县占比9%，农户占比20%；玉米补贴标准25.2/亩，中央占比40%，省级占比25%，市级占比10%，市县占比10%，农户占比15%；马铃薯标准30/亩，中央占比40%，省级占比40%，市级占比0%，市县占比0%，农户占比20%；森林标准1.8/亩，中央占比50%，省级占比30%，市级占比10%，市县占比10%；商品林标准1.8/亩，中央占比30%，省级占比30%，市级占比10%，市县占比10%，农户占比20%；小麦标准20/亩，中央占比40%，省级占比25%，市级占比10%，市县占比10%，农户占比15%；育肥猪25/头，中央占比50%，省级占比12%，市级占比9%，市县占比9%，农户占比20%；油料作物18/亩，中央占比40%，省级占比25%，市级占比10%，市县占比10%，农户占比15%。</t>
  </si>
  <si>
    <t>统筹发挥政府与市场作用，通过农业保险保费补贴的方式降低农户，生产经营组织的成本，调动参加农业保险积极性，健全市场化的农业风险保障体系。</t>
  </si>
  <si>
    <t>农业切块资金</t>
  </si>
  <si>
    <t>农委</t>
  </si>
  <si>
    <r>
      <t>政策依据《汾阳市人民政府办公室关于印发2020年发展农业特色产业实施方案的通知》（汾政办发【2020】9号），进一步促进十大特色农业产业发展。《汾阳市</t>
    </r>
    <r>
      <rPr>
        <sz val="10"/>
        <color indexed="8"/>
        <rFont val="宋体"/>
        <family val="0"/>
      </rPr>
      <t>2020年鼓励引导建设汾酒优质酿酒高粱基地的指导意见</t>
    </r>
    <r>
      <rPr>
        <sz val="10"/>
        <color indexed="8"/>
        <rFont val="宋体"/>
        <family val="0"/>
      </rPr>
      <t>》（汾办字【</t>
    </r>
    <r>
      <rPr>
        <sz val="10"/>
        <color indexed="8"/>
        <rFont val="宋体"/>
        <family val="0"/>
      </rPr>
      <t>2020</t>
    </r>
    <r>
      <rPr>
        <sz val="10"/>
        <color indexed="8"/>
        <rFont val="宋体"/>
        <family val="0"/>
      </rPr>
      <t>】</t>
    </r>
    <r>
      <rPr>
        <sz val="10"/>
        <color indexed="8"/>
        <rFont val="宋体"/>
        <family val="0"/>
      </rPr>
      <t>6号</t>
    </r>
    <r>
      <rPr>
        <sz val="10"/>
        <color indexed="8"/>
        <rFont val="宋体"/>
        <family val="0"/>
      </rPr>
      <t>）。</t>
    </r>
  </si>
  <si>
    <t>深入推进结构调整、优化种植布局，精心打造“一田两园三带十基地”。</t>
  </si>
  <si>
    <t>扶贫专项资金</t>
  </si>
  <si>
    <t>扶贫办</t>
  </si>
  <si>
    <t>政策依据：《中共山西省委 山西省人民政府关于坚决打赢全省脱贫攻坚战的实施意见》、山西省财政厅 山西省扶贫开发办公室 山西省发展和改革委员会 山西省民族事务委员会 山西省农业厅 山西省林业厅关于印发《财政专项扶贫资金管理办法》的通知（晋财农【2017】124号），加大精准扶贫力度。</t>
  </si>
  <si>
    <t>发挥财政资金引导示范作用，推进脱贫攻坚，切实使资金惠及贫困人口。</t>
  </si>
  <si>
    <t>林业生态恢复欧投行项目</t>
  </si>
  <si>
    <t>林业局</t>
  </si>
  <si>
    <t xml:space="preserve">政策依据：《欧洲投资银行贷款山西省沿黄河流域生态恢复林业项目财务管理办法》市县两级配套资金比例不低于项目总投资的15%   </t>
  </si>
  <si>
    <t>提高森林覆盖率，改善生态环境，提供劳动就业机会，增加林区农户收入</t>
  </si>
  <si>
    <t>第一书记扶贫工作经费</t>
  </si>
  <si>
    <t>组织部</t>
  </si>
  <si>
    <t>政策依据：汾阳市组织部《关于明确农村第一书记各项保障措施的通知》（汾组通字[2017]2号），从2017年，为选派到国定贫困县农村任职第一书记每人每年安排2.5万元，在本市农村任职的安排每人每年1.75万元工作补贴和交通费用，同时缴纳人身意外伤害保险，并提供必要的工作经费。</t>
  </si>
  <si>
    <t>为第一书记提高生活工作保障。</t>
  </si>
  <si>
    <t>县域金融机构涉农贷款奖励</t>
  </si>
  <si>
    <t>综合股</t>
  </si>
  <si>
    <t xml:space="preserve"> 财政部《关于印发普惠金融发展专项资金管理办法》（财金〔2016〕85号）配套比例：中央占比50%，省级占比25%，市级占比12.5%，市县占比12.5%</t>
  </si>
  <si>
    <t>发挥财政资金对县域经济发展的支持和推动作用，引导其加大涉农贷款投放力度。</t>
  </si>
  <si>
    <t>扶持村集体经济</t>
  </si>
  <si>
    <t>各乡镇</t>
  </si>
  <si>
    <t>政策依据：汾阳市人民政府办公室关于印发《汾阳市扶持村集体经济发展试点项目实施办法》（汾政办发[2018]37),2018年确定三大类十个扶持试点项目，已争取上级资金1000万元，本级配套100万元。</t>
  </si>
  <si>
    <t>因村制宜，创新发展路径，培训村级集体经济新的增长点，让农民在产业升级、产业融合中分享更多的增值收益。</t>
  </si>
  <si>
    <t>普惠金融发展资金</t>
  </si>
  <si>
    <t xml:space="preserve"> 财政部《关于印发普惠金融发展专项资金管理办法》（财金〔2016〕85号）配套比例：中央占比50%，省级占比25%，市级占比12.5%，市县占比12.5%。</t>
  </si>
  <si>
    <t>农村“三基建设”经费保障</t>
  </si>
  <si>
    <t>《关于加强“三基”建设的实施意见》（汾办发【2017】11号）《汾阳市财政局关于加强“三基”建设财政投入保障的实施意见》（汾财预[2017]48号），村级运转经费不低于10万元，社区工作经费不低于13万。</t>
  </si>
  <si>
    <t>加强基层党组织建设，调动农村干部工作积极性，体现政府关怀。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</si>
</sst>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 "/>
    <numFmt numFmtId="179" formatCode="0.00_ "/>
    <numFmt numFmtId="180" formatCode="#,##0_ ;[Red]\-#,##0\ "/>
    <numFmt numFmtId="181" formatCode="0_ ;[Red]\-0\ "/>
    <numFmt numFmtId="182" formatCode="#,##0.0_ ;[Red]\-#,##0.0\ "/>
    <numFmt numFmtId="183" formatCode="0.0_ "/>
    <numFmt numFmtId="184" formatCode="#,##0_ "/>
    <numFmt numFmtId="185" formatCode="0.00_);[Red]\(0.00\)"/>
  </numFmts>
  <fonts count="126">
    <font>
      <sz val="12"/>
      <name val="宋体"/>
      <family val="0"/>
    </font>
    <font>
      <sz val="11"/>
      <name val="宋体"/>
      <family val="0"/>
    </font>
    <font>
      <sz val="22"/>
      <name val="方正小标宋简体"/>
      <family val="0"/>
    </font>
    <font>
      <sz val="12"/>
      <name val="楷体_GB2312"/>
      <family val="0"/>
    </font>
    <font>
      <sz val="22"/>
      <color indexed="8"/>
      <name val="方正小标宋简体"/>
      <family val="0"/>
    </font>
    <font>
      <sz val="11"/>
      <color indexed="8"/>
      <name val="仿宋_GB2312"/>
      <family val="3"/>
    </font>
    <font>
      <b/>
      <sz val="11"/>
      <color indexed="8"/>
      <name val="楷体_GB2312"/>
      <family val="0"/>
    </font>
    <font>
      <b/>
      <sz val="12"/>
      <color indexed="8"/>
      <name val="仿宋_GB2312"/>
      <family val="3"/>
    </font>
    <font>
      <b/>
      <sz val="11"/>
      <color indexed="8"/>
      <name val="仿宋_GB2312"/>
      <family val="3"/>
    </font>
    <font>
      <sz val="10"/>
      <color indexed="8"/>
      <name val="宋体"/>
      <family val="0"/>
    </font>
    <font>
      <b/>
      <sz val="10"/>
      <color indexed="8"/>
      <name val="仿宋_GB2312"/>
      <family val="3"/>
    </font>
    <font>
      <sz val="10"/>
      <color indexed="8"/>
      <name val="仿宋_GB2312"/>
      <family val="3"/>
    </font>
    <font>
      <sz val="12"/>
      <color indexed="8"/>
      <name val="宋体"/>
      <family val="0"/>
    </font>
    <font>
      <sz val="11"/>
      <color indexed="8"/>
      <name val="宋体"/>
      <family val="0"/>
    </font>
    <font>
      <sz val="10"/>
      <name val="宋体"/>
      <family val="0"/>
    </font>
    <font>
      <sz val="11"/>
      <name val="仿宋"/>
      <family val="3"/>
    </font>
    <font>
      <sz val="12"/>
      <name val="仿宋"/>
      <family val="3"/>
    </font>
    <font>
      <b/>
      <sz val="12"/>
      <name val="仿宋"/>
      <family val="3"/>
    </font>
    <font>
      <sz val="11"/>
      <name val="楷体_GB2312"/>
      <family val="0"/>
    </font>
    <font>
      <b/>
      <sz val="9"/>
      <name val="Times New Roman"/>
      <family val="1"/>
    </font>
    <font>
      <sz val="9"/>
      <name val="Times New Roman"/>
      <family val="1"/>
    </font>
    <font>
      <sz val="11"/>
      <name val="仿宋_GB2312"/>
      <family val="3"/>
    </font>
    <font>
      <b/>
      <sz val="12"/>
      <name val="仿宋_GB2312"/>
      <family val="3"/>
    </font>
    <font>
      <sz val="12"/>
      <name val="仿宋_GB2312"/>
      <family val="3"/>
    </font>
    <font>
      <sz val="12"/>
      <color indexed="8"/>
      <name val="仿宋_GB2312"/>
      <family val="3"/>
    </font>
    <font>
      <sz val="12"/>
      <color indexed="8"/>
      <name val="方正小标宋简体"/>
      <family val="0"/>
    </font>
    <font>
      <b/>
      <sz val="12"/>
      <color indexed="8"/>
      <name val="宋体"/>
      <family val="0"/>
    </font>
    <font>
      <sz val="12"/>
      <color indexed="10"/>
      <name val="宋体"/>
      <family val="0"/>
    </font>
    <font>
      <b/>
      <sz val="11"/>
      <color indexed="8"/>
      <name val="宋体"/>
      <family val="0"/>
    </font>
    <font>
      <sz val="11"/>
      <color indexed="10"/>
      <name val="宋体"/>
      <family val="0"/>
    </font>
    <font>
      <b/>
      <sz val="11"/>
      <name val="宋体"/>
      <family val="0"/>
    </font>
    <font>
      <b/>
      <sz val="12"/>
      <name val="宋体"/>
      <family val="0"/>
    </font>
    <font>
      <sz val="10"/>
      <name val="楷体_GB2312"/>
      <family val="0"/>
    </font>
    <font>
      <sz val="9"/>
      <name val="楷体_GB2312"/>
      <family val="0"/>
    </font>
    <font>
      <sz val="12"/>
      <name val="Times New Roman"/>
      <family val="1"/>
    </font>
    <font>
      <sz val="11"/>
      <color indexed="48"/>
      <name val="楷体_GB2312"/>
      <family val="0"/>
    </font>
    <font>
      <sz val="11"/>
      <color indexed="10"/>
      <name val="楷体_GB2312"/>
      <family val="0"/>
    </font>
    <font>
      <b/>
      <sz val="11"/>
      <name val="仿宋_GB2312"/>
      <family val="3"/>
    </font>
    <font>
      <b/>
      <sz val="11"/>
      <color indexed="9"/>
      <name val="宋体"/>
      <family val="0"/>
    </font>
    <font>
      <b/>
      <sz val="12"/>
      <name val="楷体_GB2312"/>
      <family val="0"/>
    </font>
    <font>
      <b/>
      <sz val="12"/>
      <name val="Times New Roman"/>
      <family val="1"/>
    </font>
    <font>
      <sz val="11"/>
      <color indexed="8"/>
      <name val="楷体_GB2312"/>
      <family val="0"/>
    </font>
    <font>
      <b/>
      <sz val="12"/>
      <color indexed="8"/>
      <name val="楷体_GB2312"/>
      <family val="0"/>
    </font>
    <font>
      <b/>
      <sz val="10"/>
      <name val="楷体_GB2312"/>
      <family val="0"/>
    </font>
    <font>
      <sz val="11"/>
      <color indexed="9"/>
      <name val="宋体"/>
      <family val="0"/>
    </font>
    <font>
      <b/>
      <sz val="16"/>
      <name val="仿宋_GB2312"/>
      <family val="3"/>
    </font>
    <font>
      <b/>
      <sz val="16"/>
      <name val="楷体_GB2312"/>
      <family val="0"/>
    </font>
    <font>
      <b/>
      <sz val="11"/>
      <color indexed="10"/>
      <name val="宋体"/>
      <family val="0"/>
    </font>
    <font>
      <sz val="14"/>
      <name val="宋体"/>
      <family val="0"/>
    </font>
    <font>
      <sz val="14"/>
      <color indexed="10"/>
      <name val="宋体"/>
      <family val="0"/>
    </font>
    <font>
      <sz val="12"/>
      <color indexed="9"/>
      <name val="宋体"/>
      <family val="0"/>
    </font>
    <font>
      <b/>
      <sz val="12"/>
      <color indexed="9"/>
      <name val="宋体"/>
      <family val="0"/>
    </font>
    <font>
      <sz val="12"/>
      <color indexed="10"/>
      <name val="仿宋_GB2312"/>
      <family val="3"/>
    </font>
    <font>
      <b/>
      <sz val="16"/>
      <name val="华文中宋"/>
      <family val="0"/>
    </font>
    <font>
      <b/>
      <sz val="11"/>
      <name val="楷体_GB2312"/>
      <family val="0"/>
    </font>
    <font>
      <sz val="16"/>
      <name val="华文中宋"/>
      <family val="0"/>
    </font>
    <font>
      <sz val="11"/>
      <name val="Times New Roman"/>
      <family val="1"/>
    </font>
    <font>
      <b/>
      <sz val="11"/>
      <name val="Times New Roman"/>
      <family val="1"/>
    </font>
    <font>
      <b/>
      <sz val="10"/>
      <name val="宋体"/>
      <family val="0"/>
    </font>
    <font>
      <b/>
      <sz val="12"/>
      <color indexed="10"/>
      <name val="仿宋_GB2312"/>
      <family val="3"/>
    </font>
    <font>
      <b/>
      <sz val="12"/>
      <color indexed="10"/>
      <name val="Times New Roman"/>
      <family val="1"/>
    </font>
    <font>
      <sz val="10"/>
      <color indexed="10"/>
      <name val="宋体"/>
      <family val="0"/>
    </font>
    <font>
      <b/>
      <sz val="10"/>
      <color indexed="10"/>
      <name val="宋体"/>
      <family val="0"/>
    </font>
    <font>
      <b/>
      <sz val="12"/>
      <color indexed="10"/>
      <name val="宋体"/>
      <family val="0"/>
    </font>
    <font>
      <sz val="12"/>
      <name val="方正隶书简体"/>
      <family val="0"/>
    </font>
    <font>
      <b/>
      <sz val="22"/>
      <name val="方正大标宋简体"/>
      <family val="0"/>
    </font>
    <font>
      <b/>
      <sz val="20"/>
      <name val="方正大标宋简体"/>
      <family val="0"/>
    </font>
    <font>
      <sz val="14"/>
      <name val="方正书宋简体"/>
      <family val="0"/>
    </font>
    <font>
      <sz val="12"/>
      <name val="黑体"/>
      <family val="3"/>
    </font>
    <font>
      <sz val="10"/>
      <name val="仿宋_GB2312"/>
      <family val="3"/>
    </font>
    <font>
      <u val="single"/>
      <sz val="12"/>
      <color indexed="12"/>
      <name val="宋体"/>
      <family val="0"/>
    </font>
    <font>
      <u val="single"/>
      <sz val="12"/>
      <color indexed="36"/>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0"/>
      <name val="Arial"/>
      <family val="2"/>
    </font>
    <font>
      <b/>
      <sz val="12"/>
      <color indexed="10"/>
      <name val="楷体_GB2312"/>
      <family val="0"/>
    </font>
    <font>
      <sz val="9"/>
      <name val="宋体"/>
      <family val="0"/>
    </font>
    <font>
      <sz val="22"/>
      <color theme="1"/>
      <name val="方正小标宋简体"/>
      <family val="0"/>
    </font>
    <font>
      <sz val="11"/>
      <color theme="1"/>
      <name val="仿宋_GB2312"/>
      <family val="3"/>
    </font>
    <font>
      <b/>
      <sz val="11"/>
      <color theme="1"/>
      <name val="楷体_GB2312"/>
      <family val="0"/>
    </font>
    <font>
      <b/>
      <sz val="12"/>
      <color theme="1"/>
      <name val="仿宋_GB2312"/>
      <family val="3"/>
    </font>
    <font>
      <b/>
      <sz val="11"/>
      <color theme="1"/>
      <name val="仿宋_GB2312"/>
      <family val="3"/>
    </font>
    <font>
      <sz val="10"/>
      <color theme="1"/>
      <name val="宋体"/>
      <family val="0"/>
    </font>
    <font>
      <b/>
      <sz val="10"/>
      <color theme="1"/>
      <name val="仿宋_GB2312"/>
      <family val="3"/>
    </font>
    <font>
      <sz val="10"/>
      <color theme="1"/>
      <name val="仿宋_GB2312"/>
      <family val="3"/>
    </font>
    <font>
      <sz val="12"/>
      <color theme="1"/>
      <name val="宋体"/>
      <family val="0"/>
    </font>
    <font>
      <sz val="11"/>
      <color theme="1"/>
      <name val="宋体"/>
      <family val="0"/>
    </font>
    <font>
      <sz val="10"/>
      <color theme="1"/>
      <name val="Calibri"/>
      <family val="0"/>
    </font>
    <font>
      <sz val="12"/>
      <color theme="1"/>
      <name val="仿宋_GB2312"/>
      <family val="3"/>
    </font>
    <font>
      <sz val="12"/>
      <color theme="1"/>
      <name val="方正小标宋简体"/>
      <family val="0"/>
    </font>
    <font>
      <b/>
      <sz val="12"/>
      <color theme="1"/>
      <name val="宋体"/>
      <family val="0"/>
    </font>
    <font>
      <sz val="12"/>
      <color rgb="FFFF0000"/>
      <name val="宋体"/>
      <family val="0"/>
    </font>
    <font>
      <b/>
      <sz val="11"/>
      <color theme="1"/>
      <name val="宋体"/>
      <family val="0"/>
    </font>
    <font>
      <sz val="11"/>
      <color rgb="FFFF0000"/>
      <name val="宋体"/>
      <family val="0"/>
    </font>
    <font>
      <b/>
      <sz val="11"/>
      <color theme="0"/>
      <name val="宋体"/>
      <family val="0"/>
    </font>
    <font>
      <sz val="11"/>
      <color theme="0"/>
      <name val="宋体"/>
      <family val="0"/>
    </font>
    <font>
      <b/>
      <sz val="11"/>
      <name val="Calibri"/>
      <family val="0"/>
    </font>
    <font>
      <sz val="12"/>
      <name val="Calibri"/>
      <family val="0"/>
    </font>
    <font>
      <b/>
      <sz val="12"/>
      <name val="Calibri"/>
      <family val="0"/>
    </font>
    <font>
      <b/>
      <sz val="11"/>
      <color rgb="FFFF0000"/>
      <name val="宋体"/>
      <family val="0"/>
    </font>
    <font>
      <sz val="14"/>
      <color rgb="FFFF0000"/>
      <name val="宋体"/>
      <family val="0"/>
    </font>
    <font>
      <sz val="14"/>
      <name val="Calibri"/>
      <family val="0"/>
    </font>
    <font>
      <sz val="14"/>
      <color rgb="FFFF0000"/>
      <name val="Calibri"/>
      <family val="0"/>
    </font>
    <font>
      <sz val="12"/>
      <color theme="0"/>
      <name val="Calibri"/>
      <family val="0"/>
    </font>
    <font>
      <b/>
      <sz val="12"/>
      <color theme="0"/>
      <name val="Calibri"/>
      <family val="0"/>
    </font>
    <font>
      <sz val="12"/>
      <color rgb="FFFF0000"/>
      <name val="Calibri"/>
      <family val="0"/>
    </font>
    <font>
      <sz val="12"/>
      <color rgb="FFFF0000"/>
      <name val="仿宋_GB2312"/>
      <family val="3"/>
    </font>
    <font>
      <b/>
      <sz val="12"/>
      <color indexed="8"/>
      <name val="Calibri"/>
      <family val="0"/>
    </font>
    <font>
      <sz val="12"/>
      <color indexed="8"/>
      <name val="Calibri"/>
      <family val="0"/>
    </font>
    <font>
      <b/>
      <sz val="12"/>
      <name val="Calibri Light"/>
      <family val="0"/>
    </font>
    <font>
      <b/>
      <sz val="11"/>
      <name val="Calibri Light"/>
      <family val="0"/>
    </font>
    <font>
      <b/>
      <sz val="11"/>
      <color indexed="10"/>
      <name val="Calibri Light"/>
      <family val="0"/>
    </font>
    <font>
      <sz val="12"/>
      <name val="Calibri Light"/>
      <family val="0"/>
    </font>
    <font>
      <sz val="11"/>
      <name val="Calibri Light"/>
      <family val="0"/>
    </font>
    <font>
      <sz val="11"/>
      <color indexed="10"/>
      <name val="Calibri Light"/>
      <family val="0"/>
    </font>
    <font>
      <b/>
      <sz val="8"/>
      <name val="宋体"/>
      <family val="2"/>
    </font>
  </fonts>
  <fills count="22">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3" fillId="2" borderId="1" applyNumberFormat="0" applyFont="0" applyAlignment="0" applyProtection="0"/>
    <xf numFmtId="0" fontId="2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2" applyNumberFormat="0" applyFill="0" applyAlignment="0" applyProtection="0"/>
    <xf numFmtId="0" fontId="75" fillId="0" borderId="2" applyNumberFormat="0" applyFill="0" applyAlignment="0" applyProtection="0"/>
    <xf numFmtId="0" fontId="76" fillId="0" borderId="3" applyNumberFormat="0" applyFill="0" applyAlignment="0" applyProtection="0"/>
    <xf numFmtId="0" fontId="76" fillId="0" borderId="0" applyNumberFormat="0" applyFill="0" applyBorder="0" applyAlignment="0" applyProtection="0"/>
    <xf numFmtId="0" fontId="77" fillId="3" borderId="4" applyNumberFormat="0" applyAlignment="0" applyProtection="0"/>
    <xf numFmtId="0" fontId="78" fillId="4" borderId="5" applyNumberFormat="0" applyAlignment="0" applyProtection="0"/>
    <xf numFmtId="0" fontId="79" fillId="4" borderId="4" applyNumberFormat="0" applyAlignment="0" applyProtection="0"/>
    <xf numFmtId="0" fontId="38" fillId="5" borderId="6" applyNumberFormat="0" applyAlignment="0" applyProtection="0"/>
    <xf numFmtId="0" fontId="80" fillId="0" borderId="7" applyNumberFormat="0" applyFill="0" applyAlignment="0" applyProtection="0"/>
    <xf numFmtId="0" fontId="28" fillId="0" borderId="8" applyNumberFormat="0" applyFill="0" applyAlignment="0" applyProtection="0"/>
    <xf numFmtId="0" fontId="81" fillId="6" borderId="0" applyNumberFormat="0" applyBorder="0" applyAlignment="0" applyProtection="0"/>
    <xf numFmtId="0" fontId="82" fillId="7" borderId="0" applyNumberFormat="0" applyBorder="0" applyAlignment="0" applyProtection="0"/>
    <xf numFmtId="0" fontId="83" fillId="8" borderId="0" applyNumberFormat="0" applyBorder="0" applyAlignment="0" applyProtection="0"/>
    <xf numFmtId="0" fontId="4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44" fillId="3" borderId="0" applyNumberFormat="0" applyBorder="0" applyAlignment="0" applyProtection="0"/>
    <xf numFmtId="0" fontId="44" fillId="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44" fillId="3" borderId="0" applyNumberFormat="0" applyBorder="0" applyAlignment="0" applyProtection="0"/>
    <xf numFmtId="0" fontId="44" fillId="16"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44" fillId="14" borderId="0" applyNumberFormat="0" applyBorder="0" applyAlignment="0" applyProtection="0"/>
    <xf numFmtId="0" fontId="0" fillId="0" borderId="0">
      <alignment/>
      <protection/>
    </xf>
    <xf numFmtId="0" fontId="0" fillId="0" borderId="0">
      <alignment/>
      <protection/>
    </xf>
    <xf numFmtId="0" fontId="84" fillId="0" borderId="0">
      <alignment/>
      <protection/>
    </xf>
    <xf numFmtId="0" fontId="13" fillId="0" borderId="0">
      <alignment vertical="center"/>
      <protection/>
    </xf>
    <xf numFmtId="0" fontId="0" fillId="0" borderId="0">
      <alignment/>
      <protection/>
    </xf>
    <xf numFmtId="0" fontId="13" fillId="0" borderId="0">
      <alignment vertical="center"/>
      <protection/>
    </xf>
    <xf numFmtId="0" fontId="13" fillId="0" borderId="0">
      <alignment vertical="center"/>
      <protection/>
    </xf>
  </cellStyleXfs>
  <cellXfs count="733">
    <xf numFmtId="0" fontId="0" fillId="0" borderId="0" xfId="0" applyFont="1" applyAlignment="1">
      <alignment/>
    </xf>
    <xf numFmtId="0" fontId="2" fillId="0" borderId="0" xfId="0" applyFont="1" applyAlignment="1">
      <alignment/>
    </xf>
    <xf numFmtId="0" fontId="3" fillId="0" borderId="0" xfId="0" applyFont="1" applyAlignment="1">
      <alignment/>
    </xf>
    <xf numFmtId="0" fontId="0" fillId="19" borderId="0" xfId="0" applyFont="1" applyFill="1" applyAlignment="1">
      <alignment/>
    </xf>
    <xf numFmtId="0" fontId="0" fillId="0" borderId="0" xfId="0" applyAlignment="1">
      <alignment/>
    </xf>
    <xf numFmtId="176" fontId="0" fillId="0" borderId="0" xfId="0" applyNumberFormat="1" applyAlignment="1">
      <alignment/>
    </xf>
    <xf numFmtId="0" fontId="87" fillId="0" borderId="0" xfId="0" applyFont="1" applyFill="1" applyAlignment="1">
      <alignment horizontal="center" vertical="center"/>
    </xf>
    <xf numFmtId="22" fontId="88" fillId="0" borderId="0" xfId="65" applyNumberFormat="1" applyFont="1" applyFill="1" applyBorder="1" applyAlignment="1">
      <alignment horizontal="center" vertical="center"/>
      <protection/>
    </xf>
    <xf numFmtId="22" fontId="89" fillId="0" borderId="0" xfId="65" applyNumberFormat="1" applyFont="1" applyFill="1" applyBorder="1" applyAlignment="1">
      <alignment horizontal="center" vertical="center" wrapText="1"/>
      <protection/>
    </xf>
    <xf numFmtId="176" fontId="89" fillId="0" borderId="0" xfId="65" applyNumberFormat="1" applyFont="1" applyFill="1" applyBorder="1" applyAlignment="1">
      <alignment horizontal="center" vertical="center"/>
      <protection/>
    </xf>
    <xf numFmtId="0" fontId="89" fillId="0" borderId="0" xfId="65" applyFont="1" applyFill="1" applyBorder="1">
      <alignment/>
      <protection/>
    </xf>
    <xf numFmtId="22" fontId="88" fillId="0" borderId="0" xfId="65" applyNumberFormat="1" applyFont="1" applyFill="1" applyBorder="1" applyAlignment="1">
      <alignment horizontal="right" vertical="center"/>
      <protection/>
    </xf>
    <xf numFmtId="0" fontId="90" fillId="0" borderId="9" xfId="0" applyFont="1" applyFill="1" applyBorder="1" applyAlignment="1">
      <alignment horizontal="center" vertical="center" wrapText="1"/>
    </xf>
    <xf numFmtId="176" fontId="90" fillId="0" borderId="9" xfId="0" applyNumberFormat="1" applyFont="1" applyFill="1" applyBorder="1" applyAlignment="1">
      <alignment horizontal="center" vertical="center" wrapText="1"/>
    </xf>
    <xf numFmtId="0" fontId="91" fillId="0" borderId="9" xfId="0" applyFont="1" applyFill="1" applyBorder="1" applyAlignment="1">
      <alignment horizontal="center" vertical="center"/>
    </xf>
    <xf numFmtId="0" fontId="91" fillId="0" borderId="9" xfId="0" applyFont="1" applyFill="1" applyBorder="1" applyAlignment="1">
      <alignment horizontal="center" vertical="center" wrapText="1"/>
    </xf>
    <xf numFmtId="0" fontId="89" fillId="0" borderId="9" xfId="0" applyFont="1" applyFill="1" applyBorder="1" applyAlignment="1">
      <alignment horizontal="center" vertical="center" wrapText="1"/>
    </xf>
    <xf numFmtId="0" fontId="91" fillId="0" borderId="9" xfId="0" applyNumberFormat="1" applyFont="1" applyFill="1" applyBorder="1" applyAlignment="1">
      <alignment horizontal="center" vertical="center"/>
    </xf>
    <xf numFmtId="0" fontId="89" fillId="0" borderId="9" xfId="0" applyFont="1" applyFill="1" applyBorder="1" applyAlignment="1">
      <alignment vertical="center" wrapText="1"/>
    </xf>
    <xf numFmtId="0" fontId="89" fillId="0" borderId="9" xfId="0" applyFont="1" applyFill="1" applyBorder="1" applyAlignment="1">
      <alignment vertical="center"/>
    </xf>
    <xf numFmtId="0" fontId="92" fillId="0" borderId="9" xfId="0" applyFont="1" applyFill="1" applyBorder="1" applyAlignment="1">
      <alignment horizontal="center" vertical="center"/>
    </xf>
    <xf numFmtId="0" fontId="92" fillId="0" borderId="9" xfId="64" applyFont="1" applyFill="1" applyBorder="1" applyAlignment="1">
      <alignment horizontal="center" vertical="center" wrapText="1"/>
      <protection/>
    </xf>
    <xf numFmtId="0" fontId="92" fillId="0" borderId="9" xfId="0" applyFont="1" applyFill="1" applyBorder="1" applyAlignment="1">
      <alignment horizontal="center" vertical="center" wrapText="1"/>
    </xf>
    <xf numFmtId="0" fontId="92" fillId="0" borderId="9" xfId="67" applyNumberFormat="1" applyFont="1" applyFill="1" applyBorder="1" applyAlignment="1" applyProtection="1">
      <alignment horizontal="center" vertical="center"/>
      <protection locked="0"/>
    </xf>
    <xf numFmtId="0" fontId="92" fillId="0" borderId="9" xfId="0" applyFont="1" applyFill="1" applyBorder="1" applyAlignment="1">
      <alignment vertical="center" wrapText="1"/>
    </xf>
    <xf numFmtId="0" fontId="92" fillId="0" borderId="9" xfId="0" applyNumberFormat="1" applyFont="1" applyFill="1" applyBorder="1" applyAlignment="1">
      <alignment vertical="center" wrapText="1"/>
    </xf>
    <xf numFmtId="0" fontId="92" fillId="0" borderId="9" xfId="68" applyFont="1" applyFill="1" applyBorder="1" applyAlignment="1">
      <alignment horizontal="center" vertical="center" wrapText="1"/>
      <protection/>
    </xf>
    <xf numFmtId="0" fontId="92" fillId="0" borderId="9" xfId="0" applyFont="1" applyBorder="1" applyAlignment="1">
      <alignment horizontal="left" vertical="center" wrapText="1"/>
    </xf>
    <xf numFmtId="0" fontId="92" fillId="0" borderId="9" xfId="67" applyFont="1" applyFill="1" applyBorder="1" applyAlignment="1" applyProtection="1">
      <alignment horizontal="center" vertical="center" wrapText="1"/>
      <protection locked="0"/>
    </xf>
    <xf numFmtId="0" fontId="92" fillId="19" borderId="9" xfId="0" applyFont="1" applyFill="1" applyBorder="1" applyAlignment="1">
      <alignment horizontal="center" vertical="center"/>
    </xf>
    <xf numFmtId="0" fontId="92" fillId="19" borderId="9" xfId="67" applyFont="1" applyFill="1" applyBorder="1" applyAlignment="1" applyProtection="1">
      <alignment horizontal="center" vertical="center" wrapText="1"/>
      <protection locked="0"/>
    </xf>
    <xf numFmtId="0" fontId="92" fillId="19" borderId="9" xfId="0" applyFont="1" applyFill="1" applyBorder="1" applyAlignment="1">
      <alignment horizontal="center" vertical="center" wrapText="1"/>
    </xf>
    <xf numFmtId="0" fontId="92" fillId="19" borderId="9" xfId="67" applyNumberFormat="1" applyFont="1" applyFill="1" applyBorder="1" applyAlignment="1" applyProtection="1">
      <alignment horizontal="center" vertical="center"/>
      <protection locked="0"/>
    </xf>
    <xf numFmtId="0" fontId="92" fillId="19" borderId="9" xfId="0" applyFont="1" applyFill="1" applyBorder="1" applyAlignment="1">
      <alignment vertical="center" wrapText="1"/>
    </xf>
    <xf numFmtId="0" fontId="93" fillId="0" borderId="9" xfId="0" applyFont="1" applyFill="1" applyBorder="1" applyAlignment="1">
      <alignment horizontal="center" vertical="center"/>
    </xf>
    <xf numFmtId="0" fontId="91" fillId="0" borderId="9" xfId="67" applyFont="1" applyFill="1" applyBorder="1" applyAlignment="1" applyProtection="1">
      <alignment horizontal="center" vertical="center" wrapText="1"/>
      <protection locked="0"/>
    </xf>
    <xf numFmtId="0" fontId="94" fillId="0" borderId="9" xfId="0" applyFont="1" applyFill="1" applyBorder="1" applyAlignment="1">
      <alignment horizontal="center" vertical="center" wrapText="1"/>
    </xf>
    <xf numFmtId="0" fontId="93" fillId="0" borderId="9" xfId="0" applyNumberFormat="1" applyFont="1" applyFill="1" applyBorder="1" applyAlignment="1">
      <alignment horizontal="center" vertical="center"/>
    </xf>
    <xf numFmtId="0" fontId="95" fillId="0" borderId="9" xfId="0" applyFont="1" applyBorder="1" applyAlignment="1">
      <alignment/>
    </xf>
    <xf numFmtId="0" fontId="92" fillId="0" borderId="10" xfId="68" applyFont="1" applyFill="1" applyBorder="1" applyAlignment="1">
      <alignment horizontal="center" vertical="center" wrapText="1"/>
      <protection/>
    </xf>
    <xf numFmtId="0" fontId="92" fillId="0" borderId="9" xfId="0" applyNumberFormat="1" applyFont="1" applyFill="1" applyBorder="1" applyAlignment="1" applyProtection="1">
      <alignment horizontal="center" vertical="center"/>
      <protection/>
    </xf>
    <xf numFmtId="0" fontId="92" fillId="0" borderId="9" xfId="66" applyFont="1" applyFill="1" applyBorder="1" applyAlignment="1">
      <alignment horizontal="center" vertical="center" wrapText="1"/>
      <protection/>
    </xf>
    <xf numFmtId="0" fontId="92" fillId="0" borderId="9" xfId="0" applyFont="1" applyFill="1" applyBorder="1" applyAlignment="1">
      <alignment horizontal="left" vertical="center" wrapText="1"/>
    </xf>
    <xf numFmtId="0" fontId="91" fillId="0" borderId="9" xfId="68" applyFont="1" applyFill="1" applyBorder="1" applyAlignment="1">
      <alignment horizontal="center" vertical="center" wrapText="1"/>
      <protection/>
    </xf>
    <xf numFmtId="0" fontId="88" fillId="0" borderId="9" xfId="0" applyFont="1" applyFill="1" applyBorder="1" applyAlignment="1">
      <alignment horizontal="center" vertical="center" wrapText="1"/>
    </xf>
    <xf numFmtId="176" fontId="91" fillId="0" borderId="9" xfId="68" applyNumberFormat="1" applyFont="1" applyFill="1" applyBorder="1" applyAlignment="1">
      <alignment horizontal="center" vertical="center" wrapText="1"/>
      <protection/>
    </xf>
    <xf numFmtId="0" fontId="96" fillId="0" borderId="9" xfId="0" applyFont="1" applyFill="1" applyBorder="1" applyAlignment="1">
      <alignment vertical="center" wrapText="1"/>
    </xf>
    <xf numFmtId="0" fontId="92" fillId="0" borderId="9" xfId="0" applyNumberFormat="1" applyFont="1" applyFill="1" applyBorder="1" applyAlignment="1">
      <alignment horizontal="center" vertical="center" wrapText="1"/>
    </xf>
    <xf numFmtId="176" fontId="92" fillId="19" borderId="9" xfId="67" applyNumberFormat="1" applyFont="1" applyFill="1" applyBorder="1" applyAlignment="1" applyProtection="1">
      <alignment horizontal="center" vertical="center"/>
      <protection locked="0"/>
    </xf>
    <xf numFmtId="0" fontId="92" fillId="0" borderId="9" xfId="0" applyNumberFormat="1" applyFont="1" applyFill="1" applyBorder="1" applyAlignment="1" applyProtection="1">
      <alignment horizontal="left" vertical="center" wrapText="1"/>
      <protection/>
    </xf>
    <xf numFmtId="49" fontId="92" fillId="19" borderId="9" xfId="0" applyNumberFormat="1" applyFont="1" applyFill="1" applyBorder="1" applyAlignment="1" applyProtection="1">
      <alignment horizontal="left" vertical="center" wrapText="1"/>
      <protection/>
    </xf>
    <xf numFmtId="49" fontId="92" fillId="0" borderId="9" xfId="0" applyNumberFormat="1" applyFont="1" applyFill="1" applyBorder="1" applyAlignment="1" applyProtection="1">
      <alignment horizontal="left" vertical="center" wrapText="1"/>
      <protection/>
    </xf>
    <xf numFmtId="176" fontId="92" fillId="19" borderId="11" xfId="67" applyNumberFormat="1" applyFont="1" applyFill="1" applyBorder="1" applyAlignment="1" applyProtection="1">
      <alignment horizontal="center" vertical="center" wrapText="1"/>
      <protection locked="0"/>
    </xf>
    <xf numFmtId="176" fontId="92" fillId="19" borderId="12" xfId="67" applyNumberFormat="1" applyFont="1" applyFill="1" applyBorder="1" applyAlignment="1" applyProtection="1">
      <alignment horizontal="center" vertical="center" wrapText="1"/>
      <protection locked="0"/>
    </xf>
    <xf numFmtId="49" fontId="92" fillId="0" borderId="9" xfId="0" applyNumberFormat="1" applyFont="1" applyFill="1" applyBorder="1" applyAlignment="1" applyProtection="1">
      <alignment horizontal="center" vertical="center" wrapText="1"/>
      <protection/>
    </xf>
    <xf numFmtId="0" fontId="92" fillId="0" borderId="10" xfId="0" applyFont="1" applyFill="1" applyBorder="1" applyAlignment="1">
      <alignment horizontal="center" vertical="center"/>
    </xf>
    <xf numFmtId="0" fontId="92" fillId="19" borderId="10" xfId="0" applyFont="1" applyFill="1" applyBorder="1" applyAlignment="1">
      <alignment horizontal="center" vertical="center"/>
    </xf>
    <xf numFmtId="0" fontId="92" fillId="19" borderId="9" xfId="64" applyFont="1" applyFill="1" applyBorder="1" applyAlignment="1">
      <alignment horizontal="center" vertical="center" wrapText="1"/>
      <protection/>
    </xf>
    <xf numFmtId="0" fontId="92" fillId="19" borderId="9" xfId="0" applyNumberFormat="1" applyFont="1" applyFill="1" applyBorder="1" applyAlignment="1">
      <alignment horizontal="center" vertical="center" wrapText="1"/>
    </xf>
    <xf numFmtId="0" fontId="92" fillId="19" borderId="9" xfId="0" applyNumberFormat="1" applyFont="1" applyFill="1" applyBorder="1" applyAlignment="1" applyProtection="1">
      <alignment horizontal="left" vertical="center" wrapText="1"/>
      <protection/>
    </xf>
    <xf numFmtId="0" fontId="92" fillId="19" borderId="9" xfId="0" applyNumberFormat="1" applyFont="1" applyFill="1" applyBorder="1" applyAlignment="1">
      <alignment vertical="center" wrapText="1"/>
    </xf>
    <xf numFmtId="0" fontId="95" fillId="0" borderId="9" xfId="0" applyFont="1" applyFill="1" applyBorder="1" applyAlignment="1">
      <alignment/>
    </xf>
    <xf numFmtId="176" fontId="92" fillId="0" borderId="9" xfId="67" applyNumberFormat="1" applyFont="1" applyFill="1" applyBorder="1" applyAlignment="1" applyProtection="1">
      <alignment horizontal="center" vertical="center"/>
      <protection locked="0"/>
    </xf>
    <xf numFmtId="176" fontId="91" fillId="0" borderId="9" xfId="67" applyNumberFormat="1" applyFont="1" applyFill="1" applyBorder="1" applyAlignment="1" applyProtection="1">
      <alignment horizontal="center" vertical="center"/>
      <protection locked="0"/>
    </xf>
    <xf numFmtId="0" fontId="92" fillId="0" borderId="9" xfId="0" applyFont="1" applyBorder="1" applyAlignment="1">
      <alignment horizontal="center" vertical="center" wrapText="1"/>
    </xf>
    <xf numFmtId="0" fontId="92" fillId="0" borderId="9" xfId="0" applyFont="1" applyBorder="1" applyAlignment="1">
      <alignment horizontal="center" vertical="center"/>
    </xf>
    <xf numFmtId="0" fontId="92" fillId="0" borderId="9" xfId="0" applyFont="1" applyBorder="1" applyAlignment="1">
      <alignment vertical="center" wrapText="1"/>
    </xf>
    <xf numFmtId="176" fontId="92" fillId="19" borderId="9" xfId="0" applyNumberFormat="1" applyFont="1" applyFill="1" applyBorder="1" applyAlignment="1">
      <alignment horizontal="center" vertical="center"/>
    </xf>
    <xf numFmtId="0" fontId="14" fillId="0" borderId="9" xfId="64" applyFont="1" applyFill="1" applyBorder="1" applyAlignment="1">
      <alignment horizontal="center" vertical="center" wrapText="1"/>
      <protection/>
    </xf>
    <xf numFmtId="0" fontId="14" fillId="0" borderId="9" xfId="0" applyFont="1" applyBorder="1" applyAlignment="1">
      <alignment horizontal="center" vertical="center"/>
    </xf>
    <xf numFmtId="176" fontId="14" fillId="0" borderId="9" xfId="67" applyNumberFormat="1" applyFont="1" applyFill="1" applyBorder="1" applyAlignment="1" applyProtection="1">
      <alignment horizontal="center" vertical="center"/>
      <protection locked="0"/>
    </xf>
    <xf numFmtId="0" fontId="14" fillId="0" borderId="9" xfId="0" applyFont="1" applyBorder="1" applyAlignment="1">
      <alignment vertical="center" wrapText="1"/>
    </xf>
    <xf numFmtId="0" fontId="97" fillId="0" borderId="9" xfId="0" applyFont="1" applyBorder="1" applyAlignment="1">
      <alignment/>
    </xf>
    <xf numFmtId="0" fontId="97" fillId="0" borderId="9" xfId="0" applyFont="1" applyBorder="1" applyAlignment="1">
      <alignment horizontal="center" vertical="center" wrapText="1"/>
    </xf>
    <xf numFmtId="0" fontId="97" fillId="0" borderId="9" xfId="0" applyFont="1" applyBorder="1" applyAlignment="1">
      <alignment horizontal="center" vertical="center"/>
    </xf>
    <xf numFmtId="176" fontId="97" fillId="0" borderId="9" xfId="0" applyNumberFormat="1" applyFont="1" applyBorder="1" applyAlignment="1">
      <alignment horizontal="center" vertical="center"/>
    </xf>
    <xf numFmtId="0" fontId="97" fillId="19" borderId="9" xfId="0" applyFont="1" applyFill="1" applyBorder="1" applyAlignment="1">
      <alignment vertical="center" wrapText="1"/>
    </xf>
    <xf numFmtId="0" fontId="97" fillId="0" borderId="9" xfId="0" applyFont="1" applyBorder="1" applyAlignment="1">
      <alignment horizontal="left" vertical="center" wrapText="1"/>
    </xf>
    <xf numFmtId="0" fontId="2" fillId="0" borderId="0" xfId="65" applyFont="1" applyBorder="1" applyAlignment="1">
      <alignment horizontal="center" vertical="center"/>
      <protection/>
    </xf>
    <xf numFmtId="0" fontId="15" fillId="0" borderId="13" xfId="0" applyFont="1" applyBorder="1" applyAlignment="1">
      <alignment horizontal="left" vertical="center" wrapText="1"/>
    </xf>
    <xf numFmtId="0" fontId="16" fillId="0" borderId="0" xfId="0" applyFont="1" applyAlignment="1">
      <alignment horizontal="center" vertical="center" wrapText="1"/>
    </xf>
    <xf numFmtId="0" fontId="15" fillId="0" borderId="0" xfId="0" applyFont="1" applyAlignment="1">
      <alignment horizontal="right" vertical="center" wrapText="1"/>
    </xf>
    <xf numFmtId="0" fontId="17"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0" fillId="0" borderId="9" xfId="0" applyFont="1" applyBorder="1" applyAlignment="1">
      <alignment/>
    </xf>
    <xf numFmtId="0" fontId="2" fillId="0" borderId="0" xfId="65" applyFont="1" applyBorder="1" applyAlignment="1">
      <alignment horizontal="center"/>
      <protection/>
    </xf>
    <xf numFmtId="0" fontId="18" fillId="0" borderId="0" xfId="65" applyFont="1" applyBorder="1">
      <alignment/>
      <protection/>
    </xf>
    <xf numFmtId="0" fontId="19" fillId="0" borderId="0" xfId="65" applyFont="1" applyBorder="1">
      <alignment/>
      <protection/>
    </xf>
    <xf numFmtId="0" fontId="20" fillId="0" borderId="0" xfId="65" applyFont="1" applyBorder="1">
      <alignment/>
      <protection/>
    </xf>
    <xf numFmtId="0" fontId="20" fillId="0" borderId="0" xfId="65" applyFont="1" applyBorder="1" applyAlignment="1">
      <alignment horizontal="center"/>
      <protection/>
    </xf>
    <xf numFmtId="22" fontId="21" fillId="0" borderId="0" xfId="65" applyNumberFormat="1" applyFont="1" applyBorder="1" applyAlignment="1">
      <alignment horizontal="left" vertical="center"/>
      <protection/>
    </xf>
    <xf numFmtId="22" fontId="18" fillId="0" borderId="0" xfId="65" applyNumberFormat="1" applyFont="1" applyBorder="1" applyAlignment="1">
      <alignment horizontal="center"/>
      <protection/>
    </xf>
    <xf numFmtId="22" fontId="21" fillId="0" borderId="0" xfId="65" applyNumberFormat="1" applyFont="1" applyBorder="1" applyAlignment="1">
      <alignment horizontal="right" vertical="center"/>
      <protection/>
    </xf>
    <xf numFmtId="0" fontId="22" fillId="0" borderId="9" xfId="0" applyFont="1" applyBorder="1" applyAlignment="1">
      <alignment horizontal="center" vertical="center"/>
    </xf>
    <xf numFmtId="0" fontId="23" fillId="0" borderId="9" xfId="0" applyFont="1" applyBorder="1" applyAlignment="1">
      <alignment horizontal="center" vertical="center"/>
    </xf>
    <xf numFmtId="177" fontId="20" fillId="0" borderId="0" xfId="65" applyNumberFormat="1" applyFont="1" applyBorder="1" applyAlignment="1">
      <alignment horizontal="center"/>
      <protection/>
    </xf>
    <xf numFmtId="0" fontId="0" fillId="0" borderId="0" xfId="0" applyFont="1" applyAlignment="1">
      <alignment vertical="center"/>
    </xf>
    <xf numFmtId="0" fontId="0" fillId="0" borderId="0" xfId="0" applyAlignment="1">
      <alignment vertical="center"/>
    </xf>
    <xf numFmtId="0" fontId="0" fillId="0" borderId="0" xfId="0" applyFont="1" applyAlignment="1">
      <alignment horizontal="center"/>
    </xf>
    <xf numFmtId="178" fontId="0" fillId="0" borderId="0" xfId="0" applyNumberFormat="1" applyFont="1" applyAlignment="1">
      <alignment horizontal="center"/>
    </xf>
    <xf numFmtId="0" fontId="87" fillId="0" borderId="0" xfId="0" applyFont="1" applyAlignment="1">
      <alignment horizontal="center" vertical="center"/>
    </xf>
    <xf numFmtId="178" fontId="87" fillId="0" borderId="0" xfId="0" applyNumberFormat="1" applyFont="1" applyAlignment="1">
      <alignment horizontal="center" vertical="center"/>
    </xf>
    <xf numFmtId="0" fontId="88" fillId="0" borderId="0" xfId="0" applyFont="1" applyAlignment="1">
      <alignment horizontal="left" vertical="center"/>
    </xf>
    <xf numFmtId="176" fontId="95" fillId="0" borderId="0" xfId="0" applyNumberFormat="1" applyFont="1" applyAlignment="1">
      <alignment horizontal="center"/>
    </xf>
    <xf numFmtId="178" fontId="0" fillId="0" borderId="0" xfId="0" applyNumberFormat="1" applyAlignment="1">
      <alignment horizontal="center" vertical="center"/>
    </xf>
    <xf numFmtId="0" fontId="98" fillId="0" borderId="9" xfId="0" applyFont="1" applyBorder="1" applyAlignment="1">
      <alignment horizontal="center" vertical="center"/>
    </xf>
    <xf numFmtId="178" fontId="98" fillId="0" borderId="9" xfId="0" applyNumberFormat="1" applyFont="1" applyBorder="1" applyAlignment="1">
      <alignment horizontal="center" vertical="center"/>
    </xf>
    <xf numFmtId="0" fontId="22" fillId="0" borderId="9" xfId="0" applyFont="1" applyBorder="1" applyAlignment="1" applyProtection="1">
      <alignment horizontal="left" vertical="center"/>
      <protection locked="0"/>
    </xf>
    <xf numFmtId="0" fontId="23" fillId="0" borderId="9" xfId="0" applyFont="1" applyBorder="1" applyAlignment="1" applyProtection="1">
      <alignment horizontal="left" vertical="center"/>
      <protection locked="0"/>
    </xf>
    <xf numFmtId="0" fontId="23" fillId="0" borderId="9" xfId="0" applyFont="1" applyBorder="1" applyAlignment="1" applyProtection="1">
      <alignment horizontal="center" vertical="center"/>
      <protection locked="0"/>
    </xf>
    <xf numFmtId="0" fontId="99" fillId="0" borderId="0" xfId="0" applyFont="1" applyAlignment="1">
      <alignment vertical="center"/>
    </xf>
    <xf numFmtId="0" fontId="100" fillId="0" borderId="0" xfId="0" applyFont="1" applyAlignment="1">
      <alignment/>
    </xf>
    <xf numFmtId="0" fontId="101" fillId="0" borderId="0" xfId="0" applyFont="1" applyAlignment="1">
      <alignment/>
    </xf>
    <xf numFmtId="0" fontId="95" fillId="0" borderId="0" xfId="0" applyFont="1" applyAlignment="1">
      <alignment/>
    </xf>
    <xf numFmtId="178" fontId="95" fillId="0" borderId="0" xfId="0" applyNumberFormat="1" applyFont="1" applyAlignment="1">
      <alignment horizontal="center"/>
    </xf>
    <xf numFmtId="0" fontId="95" fillId="0" borderId="0" xfId="0" applyFont="1" applyAlignment="1">
      <alignment horizontal="center"/>
    </xf>
    <xf numFmtId="0" fontId="90" fillId="0" borderId="9" xfId="0" applyFont="1" applyBorder="1" applyAlignment="1">
      <alignment horizontal="center" vertical="center"/>
    </xf>
    <xf numFmtId="178" fontId="90" fillId="0" borderId="9" xfId="0" applyNumberFormat="1" applyFont="1" applyBorder="1" applyAlignment="1">
      <alignment horizontal="center" vertical="center"/>
    </xf>
    <xf numFmtId="0" fontId="91" fillId="0" borderId="9" xfId="0" applyFont="1" applyBorder="1" applyAlignment="1">
      <alignment horizontal="center"/>
    </xf>
    <xf numFmtId="0" fontId="102" fillId="0" borderId="9" xfId="0" applyFont="1" applyBorder="1" applyAlignment="1">
      <alignment horizontal="center"/>
    </xf>
    <xf numFmtId="178" fontId="102" fillId="0" borderId="9" xfId="0" applyNumberFormat="1" applyFont="1" applyFill="1" applyBorder="1" applyAlignment="1">
      <alignment horizontal="center" vertical="center"/>
    </xf>
    <xf numFmtId="176" fontId="102" fillId="0" borderId="9" xfId="0" applyNumberFormat="1" applyFont="1" applyBorder="1" applyAlignment="1">
      <alignment horizontal="center"/>
    </xf>
    <xf numFmtId="0" fontId="23" fillId="0" borderId="9" xfId="65" applyFont="1" applyBorder="1" applyAlignment="1">
      <alignment horizontal="left" vertical="center" shrinkToFit="1"/>
      <protection/>
    </xf>
    <xf numFmtId="0" fontId="23" fillId="0" borderId="9" xfId="65" applyFont="1" applyBorder="1" applyAlignment="1">
      <alignment horizontal="center" vertical="center" shrinkToFit="1"/>
      <protection/>
    </xf>
    <xf numFmtId="0" fontId="103" fillId="0" borderId="9" xfId="0" applyFont="1" applyBorder="1" applyAlignment="1">
      <alignment/>
    </xf>
    <xf numFmtId="0" fontId="96" fillId="0" borderId="9" xfId="0" applyFont="1" applyBorder="1" applyAlignment="1">
      <alignment/>
    </xf>
    <xf numFmtId="22" fontId="21" fillId="0" borderId="0" xfId="65" applyNumberFormat="1" applyFont="1" applyBorder="1" applyAlignment="1">
      <alignment vertical="center"/>
      <protection/>
    </xf>
    <xf numFmtId="0" fontId="22" fillId="0" borderId="9" xfId="65" applyFont="1" applyBorder="1" applyAlignment="1">
      <alignment horizontal="center" vertical="center" wrapText="1"/>
      <protection/>
    </xf>
    <xf numFmtId="0" fontId="22" fillId="0" borderId="10" xfId="65" applyFont="1" applyBorder="1" applyAlignment="1">
      <alignment horizontal="center" vertical="center" wrapText="1"/>
      <protection/>
    </xf>
    <xf numFmtId="0" fontId="30" fillId="0" borderId="9" xfId="15" applyNumberFormat="1" applyFont="1" applyBorder="1" applyAlignment="1">
      <alignment horizontal="center" vertical="center"/>
    </xf>
    <xf numFmtId="177" fontId="31" fillId="0" borderId="9" xfId="15" applyNumberFormat="1" applyFont="1" applyBorder="1" applyAlignment="1">
      <alignment horizontal="center"/>
    </xf>
    <xf numFmtId="0" fontId="1" fillId="0" borderId="9" xfId="15" applyNumberFormat="1" applyFont="1" applyBorder="1" applyAlignment="1">
      <alignment horizontal="center" vertical="center"/>
    </xf>
    <xf numFmtId="0" fontId="32" fillId="0" borderId="9" xfId="65" applyFont="1" applyBorder="1" applyAlignment="1" applyProtection="1">
      <alignment horizontal="center" vertical="center" wrapText="1"/>
      <protection locked="0"/>
    </xf>
    <xf numFmtId="0" fontId="23" fillId="0" borderId="9" xfId="65" applyFont="1" applyBorder="1" applyAlignment="1">
      <alignment horizontal="left" vertical="center" wrapText="1" indent="1"/>
      <protection/>
    </xf>
    <xf numFmtId="0" fontId="1" fillId="0" borderId="9" xfId="0" applyNumberFormat="1" applyFont="1" applyBorder="1" applyAlignment="1" applyProtection="1">
      <alignment horizontal="center" vertical="center"/>
      <protection/>
    </xf>
    <xf numFmtId="0" fontId="32" fillId="0" borderId="9" xfId="65" applyFont="1" applyBorder="1" applyAlignment="1">
      <alignment vertical="center" wrapText="1"/>
      <protection/>
    </xf>
    <xf numFmtId="0" fontId="33" fillId="0" borderId="9" xfId="65" applyFont="1" applyBorder="1" applyAlignment="1" applyProtection="1">
      <alignment vertical="center" wrapText="1"/>
      <protection locked="0"/>
    </xf>
    <xf numFmtId="22" fontId="18" fillId="0" borderId="0" xfId="65" applyNumberFormat="1" applyFont="1" applyBorder="1" applyAlignment="1">
      <alignment horizontal="center" vertical="center"/>
      <protection/>
    </xf>
    <xf numFmtId="4" fontId="34" fillId="0" borderId="0" xfId="0" applyNumberFormat="1" applyFont="1" applyAlignment="1" applyProtection="1">
      <alignment horizontal="center"/>
      <protection/>
    </xf>
    <xf numFmtId="0" fontId="0" fillId="0" borderId="0" xfId="0" applyFont="1" applyAlignment="1">
      <alignment wrapText="1"/>
    </xf>
    <xf numFmtId="179" fontId="0" fillId="0" borderId="0" xfId="0" applyNumberFormat="1" applyFont="1" applyAlignment="1">
      <alignment wrapText="1"/>
    </xf>
    <xf numFmtId="0" fontId="2" fillId="0" borderId="0" xfId="0" applyFont="1" applyAlignment="1">
      <alignment horizontal="center" vertical="center"/>
    </xf>
    <xf numFmtId="0" fontId="2" fillId="0" borderId="0" xfId="0" applyFont="1" applyAlignment="1">
      <alignment vertical="center"/>
    </xf>
    <xf numFmtId="0" fontId="21" fillId="0" borderId="0" xfId="0" applyFont="1" applyAlignment="1">
      <alignment vertical="center" wrapText="1"/>
    </xf>
    <xf numFmtId="0" fontId="3" fillId="0" borderId="0" xfId="0" applyFont="1" applyAlignment="1">
      <alignment vertical="center" wrapText="1"/>
    </xf>
    <xf numFmtId="179" fontId="21" fillId="0" borderId="13" xfId="0" applyNumberFormat="1" applyFont="1" applyBorder="1" applyAlignment="1">
      <alignment horizontal="right" vertical="center" wrapText="1"/>
    </xf>
    <xf numFmtId="0" fontId="22" fillId="0" borderId="9" xfId="0" applyFont="1" applyBorder="1" applyAlignment="1">
      <alignment horizontal="center" vertical="center" wrapText="1"/>
    </xf>
    <xf numFmtId="179" fontId="22" fillId="0" borderId="9" xfId="0" applyNumberFormat="1" applyFont="1" applyBorder="1" applyAlignment="1">
      <alignment horizontal="center" vertical="center" wrapText="1"/>
    </xf>
    <xf numFmtId="0" fontId="23" fillId="0" borderId="9" xfId="0" applyFont="1" applyBorder="1" applyAlignment="1">
      <alignment horizontal="left" vertical="center" wrapText="1"/>
    </xf>
    <xf numFmtId="0" fontId="0" fillId="0" borderId="9" xfId="0" applyFont="1" applyBorder="1" applyAlignment="1">
      <alignment horizontal="center" vertical="center" wrapText="1"/>
    </xf>
    <xf numFmtId="179" fontId="0" fillId="0" borderId="9" xfId="0" applyNumberFormat="1" applyFont="1" applyBorder="1" applyAlignment="1">
      <alignment horizontal="center" vertical="center" wrapText="1"/>
    </xf>
    <xf numFmtId="0" fontId="23" fillId="0" borderId="9" xfId="0" applyFont="1" applyBorder="1" applyAlignment="1">
      <alignment horizontal="center" vertical="center" wrapText="1"/>
    </xf>
    <xf numFmtId="0" fontId="21" fillId="0" borderId="0" xfId="0" applyFont="1" applyAlignment="1">
      <alignment vertical="center"/>
    </xf>
    <xf numFmtId="0" fontId="3" fillId="0" borderId="0" xfId="0" applyFont="1" applyAlignment="1">
      <alignment wrapText="1"/>
    </xf>
    <xf numFmtId="0" fontId="23" fillId="0" borderId="9" xfId="0" applyFont="1" applyBorder="1" applyAlignment="1">
      <alignment horizontal="left" vertical="center"/>
    </xf>
    <xf numFmtId="0" fontId="2" fillId="0" borderId="0" xfId="0" applyFont="1" applyBorder="1" applyAlignment="1">
      <alignment horizontal="center"/>
    </xf>
    <xf numFmtId="0" fontId="18" fillId="0" borderId="0" xfId="0" applyFont="1" applyBorder="1" applyAlignment="1">
      <alignment/>
    </xf>
    <xf numFmtId="0" fontId="20" fillId="0" borderId="0" xfId="0" applyFont="1" applyBorder="1" applyAlignment="1">
      <alignment/>
    </xf>
    <xf numFmtId="0" fontId="22" fillId="0" borderId="0" xfId="0" applyFont="1" applyBorder="1" applyAlignment="1">
      <alignment/>
    </xf>
    <xf numFmtId="0" fontId="23" fillId="0" borderId="0" xfId="0" applyFont="1" applyBorder="1" applyAlignment="1">
      <alignment/>
    </xf>
    <xf numFmtId="0" fontId="23" fillId="0" borderId="0" xfId="0" applyFont="1" applyAlignment="1">
      <alignment/>
    </xf>
    <xf numFmtId="0" fontId="22" fillId="0" borderId="0" xfId="0" applyFont="1" applyAlignment="1" applyProtection="1">
      <alignment/>
      <protection locked="0"/>
    </xf>
    <xf numFmtId="179" fontId="0" fillId="0" borderId="0" xfId="0" applyNumberFormat="1" applyFont="1" applyAlignment="1">
      <alignment/>
    </xf>
    <xf numFmtId="22" fontId="21" fillId="0" borderId="0" xfId="0" applyNumberFormat="1" applyFont="1" applyBorder="1" applyAlignment="1">
      <alignment vertical="center"/>
    </xf>
    <xf numFmtId="22" fontId="18" fillId="0" borderId="0" xfId="0" applyNumberFormat="1" applyFont="1" applyBorder="1" applyAlignment="1">
      <alignment horizontal="left" indent="1"/>
    </xf>
    <xf numFmtId="22" fontId="35" fillId="0" borderId="0" xfId="0" applyNumberFormat="1" applyFont="1" applyBorder="1" applyAlignment="1">
      <alignment horizontal="left"/>
    </xf>
    <xf numFmtId="22" fontId="18" fillId="0" borderId="0" xfId="0" applyNumberFormat="1" applyFont="1" applyFill="1" applyBorder="1" applyAlignment="1">
      <alignment horizontal="left"/>
    </xf>
    <xf numFmtId="176" fontId="36" fillId="0" borderId="0" xfId="0" applyNumberFormat="1" applyFont="1" applyBorder="1" applyAlignment="1">
      <alignment/>
    </xf>
    <xf numFmtId="0" fontId="22" fillId="0" borderId="11" xfId="0" applyFont="1" applyBorder="1" applyAlignment="1">
      <alignment horizontal="center" vertical="center" wrapText="1"/>
    </xf>
    <xf numFmtId="0" fontId="37" fillId="0" borderId="11"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22" fillId="0" borderId="9" xfId="0" applyFont="1" applyBorder="1" applyAlignment="1">
      <alignment horizontal="left" vertical="center"/>
    </xf>
    <xf numFmtId="176" fontId="30" fillId="0" borderId="9" xfId="15" applyNumberFormat="1" applyFont="1" applyBorder="1" applyAlignment="1">
      <alignment horizontal="center" vertical="center"/>
    </xf>
    <xf numFmtId="176" fontId="104" fillId="0" borderId="9" xfId="15" applyNumberFormat="1" applyFont="1" applyBorder="1" applyAlignment="1">
      <alignment horizontal="center" vertical="center"/>
    </xf>
    <xf numFmtId="176" fontId="1" fillId="0" borderId="9" xfId="15" applyNumberFormat="1" applyFont="1" applyBorder="1" applyAlignment="1">
      <alignment horizontal="center" vertical="center"/>
    </xf>
    <xf numFmtId="0" fontId="23" fillId="0" borderId="9" xfId="0" applyFont="1" applyBorder="1" applyAlignment="1">
      <alignment horizontal="left" vertical="center" shrinkToFit="1"/>
    </xf>
    <xf numFmtId="176" fontId="1" fillId="0" borderId="9" xfId="15" applyNumberFormat="1" applyFont="1" applyFill="1" applyBorder="1" applyAlignment="1">
      <alignment horizontal="center" vertical="center"/>
    </xf>
    <xf numFmtId="0" fontId="22" fillId="0" borderId="9" xfId="0" applyFont="1" applyBorder="1" applyAlignment="1">
      <alignment horizontal="left" vertical="center" shrinkToFit="1"/>
    </xf>
    <xf numFmtId="176" fontId="30" fillId="0" borderId="9" xfId="15" applyNumberFormat="1" applyFont="1" applyFill="1" applyBorder="1" applyAlignment="1">
      <alignment horizontal="center" vertical="center"/>
    </xf>
    <xf numFmtId="176" fontId="104" fillId="0" borderId="9" xfId="15" applyNumberFormat="1" applyFont="1" applyFill="1" applyBorder="1" applyAlignment="1">
      <alignment horizontal="center" vertical="center"/>
    </xf>
    <xf numFmtId="0" fontId="23" fillId="0" borderId="9" xfId="0" applyFont="1" applyBorder="1" applyAlignment="1" applyProtection="1">
      <alignment horizontal="left" vertical="center" shrinkToFit="1"/>
      <protection locked="0"/>
    </xf>
    <xf numFmtId="0" fontId="23" fillId="0" borderId="9" xfId="0" applyFont="1" applyBorder="1" applyAlignment="1" applyProtection="1">
      <alignment horizontal="left" vertical="center" wrapText="1"/>
      <protection locked="0"/>
    </xf>
    <xf numFmtId="0" fontId="22" fillId="0" borderId="9" xfId="0" applyFont="1" applyBorder="1" applyAlignment="1" applyProtection="1">
      <alignment horizontal="left" vertical="center" shrinkToFit="1"/>
      <protection locked="0"/>
    </xf>
    <xf numFmtId="0" fontId="0" fillId="0" borderId="9" xfId="0" applyFont="1" applyBorder="1" applyAlignment="1">
      <alignment horizontal="center" vertical="center"/>
    </xf>
    <xf numFmtId="179" fontId="36" fillId="0" borderId="0" xfId="0" applyNumberFormat="1" applyFont="1" applyBorder="1" applyAlignment="1">
      <alignment/>
    </xf>
    <xf numFmtId="179" fontId="18" fillId="0" borderId="0" xfId="0" applyNumberFormat="1" applyFont="1" applyBorder="1" applyAlignment="1">
      <alignment horizontal="right" vertical="center"/>
    </xf>
    <xf numFmtId="0" fontId="21" fillId="0" borderId="0" xfId="0" applyFont="1" applyBorder="1" applyAlignment="1">
      <alignment horizontal="right" vertical="center"/>
    </xf>
    <xf numFmtId="179" fontId="37" fillId="0" borderId="14" xfId="0" applyNumberFormat="1" applyFont="1" applyFill="1" applyBorder="1" applyAlignment="1">
      <alignment horizontal="center" vertical="center" wrapText="1"/>
    </xf>
    <xf numFmtId="179" fontId="37" fillId="0" borderId="9" xfId="0" applyNumberFormat="1" applyFont="1" applyFill="1" applyBorder="1" applyAlignment="1">
      <alignment horizontal="center" vertical="center" wrapText="1"/>
    </xf>
    <xf numFmtId="0" fontId="37" fillId="0" borderId="9" xfId="0" applyFont="1" applyBorder="1" applyAlignment="1">
      <alignment horizontal="center" vertical="center" wrapText="1"/>
    </xf>
    <xf numFmtId="179" fontId="30" fillId="0" borderId="9" xfId="15" applyNumberFormat="1" applyFont="1" applyBorder="1" applyAlignment="1">
      <alignment horizontal="center" vertical="center"/>
    </xf>
    <xf numFmtId="179" fontId="1" fillId="0" borderId="9" xfId="15" applyNumberFormat="1" applyFont="1" applyBorder="1" applyAlignment="1">
      <alignment horizontal="center" vertical="center"/>
    </xf>
    <xf numFmtId="0" fontId="22" fillId="0" borderId="9" xfId="0" applyFont="1" applyBorder="1" applyAlignment="1" applyProtection="1">
      <alignment horizontal="center" vertical="center"/>
      <protection locked="0"/>
    </xf>
    <xf numFmtId="179" fontId="0" fillId="0" borderId="9" xfId="0" applyNumberFormat="1" applyFont="1" applyBorder="1" applyAlignment="1">
      <alignment/>
    </xf>
    <xf numFmtId="0" fontId="18" fillId="0" borderId="0" xfId="0" applyFont="1" applyAlignment="1">
      <alignment/>
    </xf>
    <xf numFmtId="0" fontId="39" fillId="0" borderId="0" xfId="0" applyFont="1" applyAlignment="1">
      <alignment horizontal="center" vertical="center" wrapText="1"/>
    </xf>
    <xf numFmtId="0" fontId="40" fillId="0" borderId="0" xfId="0" applyFont="1" applyAlignment="1">
      <alignment/>
    </xf>
    <xf numFmtId="0" fontId="34" fillId="0" borderId="0" xfId="0" applyFont="1" applyAlignment="1">
      <alignment/>
    </xf>
    <xf numFmtId="0" fontId="12" fillId="0" borderId="0" xfId="0" applyFont="1" applyAlignment="1">
      <alignment/>
    </xf>
    <xf numFmtId="0" fontId="2" fillId="0" borderId="0" xfId="0" applyFont="1" applyBorder="1" applyAlignment="1">
      <alignment horizontal="center" vertical="center"/>
    </xf>
    <xf numFmtId="0" fontId="21" fillId="0" borderId="0" xfId="0" applyFont="1" applyBorder="1" applyAlignment="1">
      <alignment horizontal="left" vertical="center"/>
    </xf>
    <xf numFmtId="22" fontId="41" fillId="0" borderId="0" xfId="0" applyNumberFormat="1" applyFont="1" applyBorder="1" applyAlignment="1">
      <alignment horizontal="center"/>
    </xf>
    <xf numFmtId="22" fontId="18" fillId="0" borderId="0" xfId="0" applyNumberFormat="1" applyFont="1" applyBorder="1" applyAlignment="1">
      <alignment horizontal="center"/>
    </xf>
    <xf numFmtId="179" fontId="18" fillId="0" borderId="0" xfId="0" applyNumberFormat="1" applyFont="1" applyBorder="1" applyAlignment="1">
      <alignment horizontal="center"/>
    </xf>
    <xf numFmtId="0" fontId="21" fillId="0" borderId="0" xfId="0" applyFont="1" applyAlignment="1">
      <alignment horizontal="right" vertical="center"/>
    </xf>
    <xf numFmtId="0" fontId="7" fillId="0" borderId="9" xfId="0" applyFont="1" applyBorder="1" applyAlignment="1">
      <alignment horizontal="center" vertical="center" wrapText="1"/>
    </xf>
    <xf numFmtId="0" fontId="42" fillId="0" borderId="9" xfId="0" applyFont="1" applyBorder="1" applyAlignment="1">
      <alignment horizontal="center" vertical="center" wrapText="1"/>
    </xf>
    <xf numFmtId="179" fontId="30" fillId="0" borderId="9" xfId="0" applyNumberFormat="1" applyFont="1" applyBorder="1" applyAlignment="1" applyProtection="1">
      <alignment horizontal="center" vertical="center" shrinkToFit="1"/>
      <protection locked="0"/>
    </xf>
    <xf numFmtId="0" fontId="39" fillId="0" borderId="9" xfId="0" applyFont="1" applyBorder="1" applyAlignment="1">
      <alignment horizontal="center" vertical="center" wrapText="1"/>
    </xf>
    <xf numFmtId="0" fontId="22" fillId="0" borderId="9" xfId="0" applyFont="1" applyBorder="1" applyAlignment="1" applyProtection="1">
      <alignment vertical="center"/>
      <protection locked="0"/>
    </xf>
    <xf numFmtId="176" fontId="26" fillId="0" borderId="9" xfId="0" applyNumberFormat="1" applyFont="1" applyBorder="1" applyAlignment="1" applyProtection="1">
      <alignment horizontal="center" vertical="center" shrinkToFit="1"/>
      <protection/>
    </xf>
    <xf numFmtId="176" fontId="31" fillId="0" borderId="9" xfId="0" applyNumberFormat="1" applyFont="1" applyBorder="1" applyAlignment="1" applyProtection="1">
      <alignment horizontal="center" vertical="center" shrinkToFit="1"/>
      <protection/>
    </xf>
    <xf numFmtId="0" fontId="43" fillId="0" borderId="9" xfId="0" applyFont="1" applyBorder="1" applyAlignment="1">
      <alignment vertical="center" wrapText="1"/>
    </xf>
    <xf numFmtId="0" fontId="23" fillId="0" borderId="9" xfId="0" applyFont="1" applyBorder="1" applyAlignment="1" applyProtection="1">
      <alignment vertical="center" shrinkToFit="1"/>
      <protection locked="0"/>
    </xf>
    <xf numFmtId="176" fontId="13" fillId="0" borderId="9" xfId="0" applyNumberFormat="1" applyFont="1" applyBorder="1" applyAlignment="1" applyProtection="1">
      <alignment horizontal="center" vertical="center" shrinkToFit="1"/>
      <protection/>
    </xf>
    <xf numFmtId="176" fontId="1" fillId="4" borderId="9" xfId="0" applyNumberFormat="1" applyFont="1" applyFill="1" applyBorder="1" applyAlignment="1" applyProtection="1">
      <alignment horizontal="center" vertical="center" shrinkToFit="1"/>
      <protection locked="0"/>
    </xf>
    <xf numFmtId="179" fontId="1" fillId="0" borderId="9" xfId="0" applyNumberFormat="1" applyFont="1" applyBorder="1" applyAlignment="1" applyProtection="1">
      <alignment horizontal="center" vertical="center" shrinkToFit="1"/>
      <protection locked="0"/>
    </xf>
    <xf numFmtId="0" fontId="32" fillId="0" borderId="9" xfId="0" applyFont="1" applyBorder="1" applyAlignment="1">
      <alignment vertical="center" wrapText="1"/>
    </xf>
    <xf numFmtId="0" fontId="23" fillId="0" borderId="9" xfId="0" applyFont="1" applyBorder="1" applyAlignment="1">
      <alignment vertical="center" shrinkToFit="1"/>
    </xf>
    <xf numFmtId="179" fontId="105" fillId="0" borderId="9" xfId="0" applyNumberFormat="1" applyFont="1" applyBorder="1" applyAlignment="1" applyProtection="1">
      <alignment horizontal="center" vertical="center" shrinkToFit="1"/>
      <protection locked="0"/>
    </xf>
    <xf numFmtId="0" fontId="32" fillId="0" borderId="9" xfId="0" applyFont="1" applyBorder="1" applyAlignment="1">
      <alignment horizontal="left" wrapText="1"/>
    </xf>
    <xf numFmtId="0" fontId="23" fillId="0" borderId="9" xfId="0" applyFont="1" applyFill="1" applyBorder="1" applyAlignment="1" applyProtection="1">
      <alignment vertical="center" shrinkToFit="1"/>
      <protection locked="0"/>
    </xf>
    <xf numFmtId="0" fontId="12" fillId="0" borderId="9" xfId="0" applyFont="1" applyBorder="1" applyAlignment="1">
      <alignment horizontal="center"/>
    </xf>
    <xf numFmtId="0" fontId="0" fillId="0" borderId="9" xfId="0" applyFont="1" applyBorder="1" applyAlignment="1">
      <alignment horizontal="center"/>
    </xf>
    <xf numFmtId="179" fontId="0" fillId="0" borderId="9" xfId="0" applyNumberFormat="1" applyFont="1" applyBorder="1" applyAlignment="1">
      <alignment horizontal="center"/>
    </xf>
    <xf numFmtId="0" fontId="0" fillId="0" borderId="0" xfId="0" applyFont="1" applyAlignment="1">
      <alignment horizontal="left"/>
    </xf>
    <xf numFmtId="10" fontId="0" fillId="0" borderId="0" xfId="0" applyNumberFormat="1" applyFont="1" applyAlignment="1">
      <alignment/>
    </xf>
    <xf numFmtId="0" fontId="2" fillId="0" borderId="0" xfId="0" applyNumberFormat="1" applyFont="1" applyFill="1" applyAlignment="1" applyProtection="1">
      <alignment horizontal="center"/>
      <protection/>
    </xf>
    <xf numFmtId="0" fontId="3" fillId="0" borderId="0" xfId="0" applyFont="1" applyFill="1" applyAlignment="1">
      <alignment/>
    </xf>
    <xf numFmtId="0" fontId="0" fillId="0" borderId="11" xfId="0" applyNumberFormat="1" applyFont="1" applyFill="1" applyBorder="1" applyAlignment="1" applyProtection="1">
      <alignment vertical="center"/>
      <protection/>
    </xf>
    <xf numFmtId="0" fontId="22" fillId="0" borderId="9" xfId="0" applyNumberFormat="1" applyFont="1" applyFill="1" applyBorder="1" applyAlignment="1" applyProtection="1">
      <alignment horizontal="center" vertical="center"/>
      <protection/>
    </xf>
    <xf numFmtId="0" fontId="22" fillId="0" borderId="11"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protection/>
    </xf>
    <xf numFmtId="0" fontId="22" fillId="0" borderId="15"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vertical="center"/>
      <protection/>
    </xf>
    <xf numFmtId="0" fontId="22" fillId="0" borderId="12"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right"/>
      <protection/>
    </xf>
    <xf numFmtId="49" fontId="0" fillId="0" borderId="17" xfId="0" applyNumberFormat="1" applyFont="1" applyFill="1" applyBorder="1" applyAlignment="1" applyProtection="1">
      <alignment horizontal="right"/>
      <protection/>
    </xf>
    <xf numFmtId="49" fontId="23" fillId="0"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right"/>
      <protection/>
    </xf>
    <xf numFmtId="10" fontId="23" fillId="0" borderId="9" xfId="0" applyNumberFormat="1" applyFont="1" applyBorder="1" applyAlignment="1">
      <alignment horizontal="center" vertical="center"/>
    </xf>
    <xf numFmtId="10" fontId="1" fillId="0" borderId="9" xfId="0" applyNumberFormat="1" applyFont="1" applyBorder="1" applyAlignment="1">
      <alignment horizontal="center" vertical="center"/>
    </xf>
    <xf numFmtId="0" fontId="31" fillId="0" borderId="0" xfId="0" applyFont="1" applyAlignment="1">
      <alignment/>
    </xf>
    <xf numFmtId="49" fontId="2" fillId="0" borderId="0" xfId="67" applyNumberFormat="1" applyFont="1" applyAlignment="1" applyProtection="1">
      <alignment horizontal="center" vertical="center"/>
      <protection locked="0"/>
    </xf>
    <xf numFmtId="49" fontId="21" fillId="0" borderId="0" xfId="67" applyNumberFormat="1" applyFont="1" applyAlignment="1" applyProtection="1">
      <alignment horizontal="left" vertical="center"/>
      <protection locked="0"/>
    </xf>
    <xf numFmtId="49" fontId="45" fillId="0" borderId="0" xfId="67" applyNumberFormat="1" applyFont="1" applyAlignment="1" applyProtection="1">
      <alignment horizontal="center"/>
      <protection locked="0"/>
    </xf>
    <xf numFmtId="0" fontId="37" fillId="0" borderId="9" xfId="0" applyFont="1" applyBorder="1" applyAlignment="1">
      <alignment horizontal="center" vertical="center"/>
    </xf>
    <xf numFmtId="0" fontId="106" fillId="0" borderId="9" xfId="0" applyFont="1" applyBorder="1" applyAlignment="1">
      <alignment horizontal="center" vertical="center"/>
    </xf>
    <xf numFmtId="0" fontId="107" fillId="0" borderId="9" xfId="0" applyFont="1" applyBorder="1" applyAlignment="1">
      <alignment/>
    </xf>
    <xf numFmtId="0" fontId="22" fillId="0" borderId="9" xfId="0" applyFont="1" applyBorder="1" applyAlignment="1">
      <alignment vertical="center"/>
    </xf>
    <xf numFmtId="0" fontId="108" fillId="0" borderId="9" xfId="0" applyFont="1" applyBorder="1" applyAlignment="1">
      <alignment horizontal="center" vertical="center"/>
    </xf>
    <xf numFmtId="0" fontId="108" fillId="0" borderId="9" xfId="0" applyFont="1" applyBorder="1" applyAlignment="1">
      <alignment/>
    </xf>
    <xf numFmtId="0" fontId="23" fillId="0" borderId="9" xfId="0" applyFont="1" applyBorder="1" applyAlignment="1">
      <alignment vertical="center"/>
    </xf>
    <xf numFmtId="0" fontId="107" fillId="0" borderId="9" xfId="0" applyFont="1" applyBorder="1" applyAlignment="1">
      <alignment horizontal="center" vertical="center"/>
    </xf>
    <xf numFmtId="0" fontId="3" fillId="0" borderId="0" xfId="0" applyFont="1" applyAlignment="1">
      <alignment horizontal="center" vertical="center" wrapText="1"/>
    </xf>
    <xf numFmtId="49" fontId="46" fillId="0" borderId="0" xfId="67" applyNumberFormat="1" applyFont="1" applyAlignment="1" applyProtection="1">
      <alignment horizontal="center"/>
      <protection locked="0"/>
    </xf>
    <xf numFmtId="49" fontId="21" fillId="0" borderId="0" xfId="67" applyNumberFormat="1" applyFont="1" applyAlignment="1" applyProtection="1">
      <alignment horizontal="right" vertical="center"/>
      <protection locked="0"/>
    </xf>
    <xf numFmtId="49" fontId="22" fillId="0" borderId="9" xfId="67" applyNumberFormat="1" applyFont="1" applyBorder="1" applyAlignment="1" applyProtection="1">
      <alignment horizontal="center" vertical="center" wrapText="1"/>
      <protection locked="0"/>
    </xf>
    <xf numFmtId="0" fontId="31" fillId="0" borderId="9" xfId="0" applyFont="1" applyBorder="1" applyAlignment="1">
      <alignment horizontal="center" vertical="center"/>
    </xf>
    <xf numFmtId="0" fontId="23" fillId="0" borderId="9" xfId="0" applyFont="1" applyBorder="1" applyAlignment="1">
      <alignment/>
    </xf>
    <xf numFmtId="0" fontId="0" fillId="0" borderId="9" xfId="0" applyFont="1" applyBorder="1" applyAlignment="1">
      <alignment horizontal="left" vertical="center"/>
    </xf>
    <xf numFmtId="0" fontId="23" fillId="19" borderId="9" xfId="0" applyFont="1" applyFill="1" applyBorder="1" applyAlignment="1">
      <alignment vertical="center"/>
    </xf>
    <xf numFmtId="0" fontId="0" fillId="0" borderId="9" xfId="0" applyFont="1" applyFill="1" applyBorder="1" applyAlignment="1">
      <alignment horizontal="center" vertical="center"/>
    </xf>
    <xf numFmtId="0" fontId="12" fillId="0" borderId="9" xfId="0" applyFont="1" applyBorder="1" applyAlignment="1">
      <alignment horizontal="center" vertical="center"/>
    </xf>
    <xf numFmtId="0" fontId="2" fillId="0" borderId="0" xfId="67" applyFont="1" applyProtection="1">
      <alignment/>
      <protection locked="0"/>
    </xf>
    <xf numFmtId="0" fontId="18" fillId="0" borderId="0" xfId="67" applyFont="1" applyProtection="1">
      <alignment/>
      <protection locked="0"/>
    </xf>
    <xf numFmtId="0" fontId="0" fillId="0" borderId="0" xfId="67" applyFont="1" applyProtection="1">
      <alignment/>
      <protection locked="0"/>
    </xf>
    <xf numFmtId="49" fontId="0" fillId="0" borderId="0" xfId="67" applyNumberFormat="1" applyProtection="1">
      <alignment/>
      <protection locked="0"/>
    </xf>
    <xf numFmtId="3" fontId="0" fillId="0" borderId="0" xfId="67" applyNumberFormat="1" applyProtection="1">
      <alignment/>
      <protection locked="0"/>
    </xf>
    <xf numFmtId="0" fontId="0" fillId="0" borderId="0" xfId="67" applyProtection="1">
      <alignment/>
      <protection locked="0"/>
    </xf>
    <xf numFmtId="49" fontId="2" fillId="0" borderId="0" xfId="67" applyNumberFormat="1" applyFont="1" applyAlignment="1" applyProtection="1">
      <alignment horizontal="center"/>
      <protection locked="0"/>
    </xf>
    <xf numFmtId="22" fontId="21" fillId="0" borderId="0" xfId="0" applyNumberFormat="1" applyFont="1" applyFill="1" applyBorder="1" applyAlignment="1">
      <alignment vertical="center"/>
    </xf>
    <xf numFmtId="3" fontId="18" fillId="0" borderId="0" xfId="67" applyNumberFormat="1" applyFont="1" applyAlignment="1" applyProtection="1">
      <alignment horizontal="center" vertical="center"/>
      <protection locked="0"/>
    </xf>
    <xf numFmtId="49" fontId="18" fillId="0" borderId="0" xfId="67" applyNumberFormat="1" applyFont="1" applyAlignment="1" applyProtection="1">
      <alignment horizontal="center" vertical="center"/>
      <protection locked="0"/>
    </xf>
    <xf numFmtId="0" fontId="21" fillId="0" borderId="0" xfId="67" applyFont="1" applyAlignment="1" applyProtection="1">
      <alignment horizontal="right" vertical="center"/>
      <protection locked="0"/>
    </xf>
    <xf numFmtId="49" fontId="22" fillId="0" borderId="10" xfId="67" applyNumberFormat="1" applyFont="1" applyBorder="1" applyAlignment="1" applyProtection="1">
      <alignment horizontal="centerContinuous" vertical="center" wrapText="1"/>
      <protection locked="0"/>
    </xf>
    <xf numFmtId="3" fontId="22" fillId="0" borderId="17" xfId="67" applyNumberFormat="1" applyFont="1" applyBorder="1" applyAlignment="1" applyProtection="1">
      <alignment horizontal="centerContinuous" vertical="center" wrapText="1"/>
      <protection locked="0"/>
    </xf>
    <xf numFmtId="3" fontId="22" fillId="0" borderId="9" xfId="67" applyNumberFormat="1" applyFont="1" applyBorder="1" applyAlignment="1" applyProtection="1">
      <alignment horizontal="center" vertical="center" wrapText="1"/>
      <protection locked="0"/>
    </xf>
    <xf numFmtId="49" fontId="22" fillId="0" borderId="9" xfId="67" applyNumberFormat="1" applyFont="1" applyBorder="1" applyAlignment="1" applyProtection="1">
      <alignment horizontal="left" vertical="center"/>
      <protection locked="0"/>
    </xf>
    <xf numFmtId="0" fontId="30" fillId="0" borderId="9" xfId="67" applyNumberFormat="1" applyFont="1" applyBorder="1" applyAlignment="1" applyProtection="1">
      <alignment horizontal="center" vertical="center"/>
      <protection locked="0"/>
    </xf>
    <xf numFmtId="49" fontId="37" fillId="0" borderId="9" xfId="67" applyNumberFormat="1" applyFont="1" applyBorder="1" applyAlignment="1" applyProtection="1">
      <alignment horizontal="left" vertical="center" wrapText="1"/>
      <protection locked="0"/>
    </xf>
    <xf numFmtId="0" fontId="30" fillId="0" borderId="9" xfId="67" applyNumberFormat="1" applyFont="1" applyBorder="1" applyAlignment="1" applyProtection="1">
      <alignment horizontal="center" vertical="center" wrapText="1"/>
      <protection locked="0"/>
    </xf>
    <xf numFmtId="49" fontId="37" fillId="0" borderId="9" xfId="67" applyNumberFormat="1" applyFont="1" applyBorder="1" applyAlignment="1" applyProtection="1">
      <alignment horizontal="left" vertical="center"/>
      <protection locked="0"/>
    </xf>
    <xf numFmtId="0" fontId="30" fillId="0" borderId="9" xfId="67" applyFont="1" applyBorder="1" applyAlignment="1" applyProtection="1">
      <alignment horizontal="center" vertical="center"/>
      <protection locked="0"/>
    </xf>
    <xf numFmtId="0" fontId="1" fillId="4" borderId="9" xfId="0" applyNumberFormat="1" applyFont="1" applyFill="1" applyBorder="1" applyAlignment="1" applyProtection="1">
      <alignment horizontal="center" vertical="center" shrinkToFit="1"/>
      <protection locked="0"/>
    </xf>
    <xf numFmtId="180" fontId="1" fillId="0" borderId="9" xfId="67" applyNumberFormat="1" applyFont="1" applyBorder="1" applyAlignment="1" applyProtection="1">
      <alignment horizontal="center" vertical="center"/>
      <protection locked="0"/>
    </xf>
    <xf numFmtId="0" fontId="1" fillId="0" borderId="9" xfId="0" applyNumberFormat="1" applyFont="1" applyBorder="1" applyAlignment="1">
      <alignment horizontal="center" vertical="center" shrinkToFit="1"/>
    </xf>
    <xf numFmtId="49" fontId="1" fillId="0" borderId="9" xfId="67" applyNumberFormat="1" applyFont="1" applyBorder="1" applyAlignment="1" applyProtection="1">
      <alignment vertical="center"/>
      <protection locked="0"/>
    </xf>
    <xf numFmtId="180" fontId="1" fillId="0" borderId="9" xfId="67" applyNumberFormat="1" applyFont="1" applyBorder="1" applyAlignment="1" applyProtection="1">
      <alignment vertical="center"/>
      <protection locked="0"/>
    </xf>
    <xf numFmtId="180" fontId="0" fillId="0" borderId="0" xfId="67" applyNumberFormat="1" applyProtection="1">
      <alignment/>
      <protection locked="0"/>
    </xf>
    <xf numFmtId="180" fontId="0" fillId="0" borderId="0" xfId="67" applyNumberFormat="1" applyFont="1" applyProtection="1">
      <alignment/>
      <protection locked="0"/>
    </xf>
    <xf numFmtId="49" fontId="23" fillId="0" borderId="9" xfId="67" applyNumberFormat="1" applyFont="1" applyBorder="1" applyAlignment="1" applyProtection="1">
      <alignment horizontal="left" vertical="center"/>
      <protection locked="0"/>
    </xf>
    <xf numFmtId="0" fontId="1" fillId="0" borderId="9" xfId="67" applyNumberFormat="1" applyFont="1" applyBorder="1" applyAlignment="1" applyProtection="1">
      <alignment horizontal="center" vertical="center"/>
      <protection locked="0"/>
    </xf>
    <xf numFmtId="49" fontId="21" fillId="0" borderId="9" xfId="67" applyNumberFormat="1" applyFont="1" applyBorder="1" applyAlignment="1" applyProtection="1">
      <alignment vertical="center"/>
      <protection locked="0"/>
    </xf>
    <xf numFmtId="180" fontId="21" fillId="0" borderId="9" xfId="67" applyNumberFormat="1" applyFont="1" applyBorder="1" applyAlignment="1" applyProtection="1">
      <alignment vertical="center"/>
      <protection locked="0"/>
    </xf>
    <xf numFmtId="0" fontId="23" fillId="0" borderId="9" xfId="69" applyFont="1" applyFill="1" applyBorder="1" applyAlignment="1">
      <alignment horizontal="left" vertical="center" shrinkToFit="1"/>
      <protection/>
    </xf>
    <xf numFmtId="0" fontId="22" fillId="0" borderId="9" xfId="69" applyFont="1" applyFill="1" applyBorder="1" applyAlignment="1" applyProtection="1">
      <alignment horizontal="left" vertical="center" wrapText="1"/>
      <protection locked="0"/>
    </xf>
    <xf numFmtId="49" fontId="21" fillId="0" borderId="9" xfId="67" applyNumberFormat="1" applyFont="1" applyBorder="1" applyAlignment="1" applyProtection="1">
      <alignment vertical="center" wrapText="1"/>
      <protection locked="0"/>
    </xf>
    <xf numFmtId="3" fontId="22" fillId="0" borderId="9" xfId="67" applyNumberFormat="1" applyFont="1" applyBorder="1" applyAlignment="1" applyProtection="1">
      <alignment horizontal="left" vertical="center"/>
      <protection locked="0"/>
    </xf>
    <xf numFmtId="1" fontId="1" fillId="0" borderId="9" xfId="0" applyNumberFormat="1" applyFont="1" applyFill="1" applyBorder="1" applyAlignment="1" applyProtection="1">
      <alignment vertical="center"/>
      <protection locked="0"/>
    </xf>
    <xf numFmtId="49" fontId="22" fillId="0" borderId="9" xfId="67" applyNumberFormat="1" applyFont="1" applyBorder="1" applyAlignment="1" applyProtection="1">
      <alignment horizontal="center" vertical="center"/>
      <protection locked="0"/>
    </xf>
    <xf numFmtId="180" fontId="37" fillId="0" borderId="9" xfId="67" applyNumberFormat="1" applyFont="1" applyBorder="1" applyAlignment="1" applyProtection="1">
      <alignment horizontal="center" vertical="center"/>
      <protection locked="0"/>
    </xf>
    <xf numFmtId="181" fontId="30" fillId="0" borderId="9" xfId="67" applyNumberFormat="1" applyFont="1" applyBorder="1" applyAlignment="1" applyProtection="1">
      <alignment horizontal="center" vertical="center"/>
      <protection locked="0"/>
    </xf>
    <xf numFmtId="182" fontId="0" fillId="0" borderId="0" xfId="67" applyNumberFormat="1" applyProtection="1">
      <alignment/>
      <protection locked="0"/>
    </xf>
    <xf numFmtId="3" fontId="0" fillId="0" borderId="0" xfId="67" applyNumberFormat="1" applyAlignment="1" applyProtection="1">
      <alignment vertical="center"/>
      <protection locked="0"/>
    </xf>
    <xf numFmtId="0" fontId="30" fillId="0" borderId="0" xfId="0" applyFont="1" applyAlignment="1">
      <alignment/>
    </xf>
    <xf numFmtId="0" fontId="1" fillId="0" borderId="0" xfId="0" applyFont="1" applyAlignment="1">
      <alignment/>
    </xf>
    <xf numFmtId="0" fontId="109" fillId="0" borderId="0" xfId="0" applyFont="1" applyAlignment="1">
      <alignment/>
    </xf>
    <xf numFmtId="0" fontId="103" fillId="0" borderId="0" xfId="0" applyFont="1" applyAlignment="1">
      <alignment/>
    </xf>
    <xf numFmtId="0" fontId="48" fillId="0" borderId="0" xfId="0" applyFont="1" applyAlignment="1">
      <alignment/>
    </xf>
    <xf numFmtId="0" fontId="48" fillId="0" borderId="0" xfId="0" applyFont="1" applyAlignment="1">
      <alignment horizontal="left"/>
    </xf>
    <xf numFmtId="0" fontId="48" fillId="20" borderId="0" xfId="0" applyFont="1" applyFill="1" applyAlignment="1">
      <alignment/>
    </xf>
    <xf numFmtId="0" fontId="110" fillId="19" borderId="0" xfId="0" applyFont="1" applyFill="1" applyAlignment="1">
      <alignment/>
    </xf>
    <xf numFmtId="0" fontId="48" fillId="19" borderId="0" xfId="0" applyFont="1" applyFill="1" applyAlignment="1">
      <alignment/>
    </xf>
    <xf numFmtId="0" fontId="2" fillId="0" borderId="0" xfId="0" applyFont="1" applyFill="1" applyBorder="1" applyAlignment="1">
      <alignment horizontal="center" vertical="center"/>
    </xf>
    <xf numFmtId="0" fontId="2" fillId="20" borderId="0" xfId="0" applyFont="1" applyFill="1" applyBorder="1" applyAlignment="1">
      <alignment horizontal="center" vertical="center"/>
    </xf>
    <xf numFmtId="0" fontId="2" fillId="19" borderId="0" xfId="0" applyFont="1" applyFill="1" applyBorder="1" applyAlignment="1">
      <alignment horizontal="center" vertical="center"/>
    </xf>
    <xf numFmtId="22" fontId="21" fillId="0" borderId="0" xfId="0" applyNumberFormat="1" applyFont="1" applyFill="1" applyBorder="1" applyAlignment="1">
      <alignment horizontal="left" vertical="center" wrapText="1"/>
    </xf>
    <xf numFmtId="22" fontId="111" fillId="0" borderId="0" xfId="0" applyNumberFormat="1" applyFont="1" applyFill="1" applyBorder="1" applyAlignment="1">
      <alignment horizontal="left" wrapText="1"/>
    </xf>
    <xf numFmtId="22" fontId="111" fillId="4" borderId="0" xfId="0" applyNumberFormat="1" applyFont="1" applyFill="1" applyBorder="1" applyAlignment="1">
      <alignment horizontal="left"/>
    </xf>
    <xf numFmtId="22" fontId="111" fillId="20" borderId="0" xfId="0" applyNumberFormat="1" applyFont="1" applyFill="1" applyBorder="1" applyAlignment="1">
      <alignment horizontal="left"/>
    </xf>
    <xf numFmtId="22" fontId="112" fillId="19" borderId="0" xfId="0" applyNumberFormat="1" applyFont="1" applyFill="1" applyBorder="1" applyAlignment="1">
      <alignment horizontal="left"/>
    </xf>
    <xf numFmtId="176" fontId="111" fillId="19" borderId="0" xfId="0" applyNumberFormat="1" applyFont="1" applyFill="1" applyBorder="1" applyAlignment="1">
      <alignment/>
    </xf>
    <xf numFmtId="176" fontId="111" fillId="0" borderId="0" xfId="0" applyNumberFormat="1" applyFont="1" applyFill="1" applyBorder="1" applyAlignment="1">
      <alignment/>
    </xf>
    <xf numFmtId="0" fontId="22" fillId="0" borderId="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3" fillId="20" borderId="9" xfId="0" applyFont="1" applyFill="1" applyBorder="1" applyAlignment="1">
      <alignment wrapText="1"/>
    </xf>
    <xf numFmtId="0" fontId="90" fillId="19" borderId="9" xfId="0" applyFont="1" applyFill="1" applyBorder="1" applyAlignment="1">
      <alignment horizontal="center" vertical="center" wrapText="1"/>
    </xf>
    <xf numFmtId="176" fontId="22" fillId="19" borderId="9" xfId="0" applyNumberFormat="1" applyFont="1" applyFill="1" applyBorder="1" applyAlignment="1">
      <alignment horizontal="center" vertical="center" wrapText="1"/>
    </xf>
    <xf numFmtId="176" fontId="22" fillId="0" borderId="9" xfId="0" applyNumberFormat="1" applyFont="1" applyFill="1" applyBorder="1" applyAlignment="1">
      <alignment horizontal="center" vertical="center" wrapText="1"/>
    </xf>
    <xf numFmtId="1" fontId="108" fillId="4" borderId="9" xfId="0" applyNumberFormat="1" applyFont="1" applyFill="1" applyBorder="1" applyAlignment="1">
      <alignment horizontal="center" vertical="center"/>
    </xf>
    <xf numFmtId="0" fontId="22" fillId="0" borderId="9" xfId="0" applyFont="1" applyFill="1" applyBorder="1" applyAlignment="1">
      <alignment vertical="center" wrapText="1"/>
    </xf>
    <xf numFmtId="1" fontId="108" fillId="20" borderId="9" xfId="0" applyNumberFormat="1" applyFont="1" applyFill="1" applyBorder="1" applyAlignment="1">
      <alignment horizontal="center" vertical="center"/>
    </xf>
    <xf numFmtId="1" fontId="108" fillId="19" borderId="9" xfId="0" applyNumberFormat="1" applyFont="1" applyFill="1" applyBorder="1" applyAlignment="1">
      <alignment horizontal="center" vertical="center"/>
    </xf>
    <xf numFmtId="178" fontId="23" fillId="0" borderId="9" xfId="0" applyNumberFormat="1" applyFont="1" applyFill="1" applyBorder="1" applyAlignment="1" applyProtection="1">
      <alignment horizontal="left" vertical="center" wrapText="1"/>
      <protection locked="0"/>
    </xf>
    <xf numFmtId="1" fontId="107" fillId="4" borderId="9" xfId="0" applyNumberFormat="1" applyFont="1" applyFill="1" applyBorder="1" applyAlignment="1">
      <alignment horizontal="center" vertical="center"/>
    </xf>
    <xf numFmtId="1" fontId="107" fillId="20" borderId="9" xfId="0" applyNumberFormat="1" applyFont="1" applyFill="1" applyBorder="1" applyAlignment="1">
      <alignment horizontal="center" vertical="center"/>
    </xf>
    <xf numFmtId="1" fontId="107" fillId="0" borderId="9" xfId="0" applyNumberFormat="1" applyFont="1" applyFill="1" applyBorder="1" applyAlignment="1">
      <alignment horizontal="center" vertical="center"/>
    </xf>
    <xf numFmtId="0" fontId="107" fillId="20" borderId="9" xfId="0" applyFont="1" applyFill="1" applyBorder="1" applyAlignment="1" applyProtection="1">
      <alignment horizontal="center" vertical="center"/>
      <protection locked="0"/>
    </xf>
    <xf numFmtId="0" fontId="107" fillId="19" borderId="9" xfId="0" applyFont="1" applyFill="1" applyBorder="1" applyAlignment="1" applyProtection="1">
      <alignment horizontal="center" vertical="center"/>
      <protection locked="0"/>
    </xf>
    <xf numFmtId="0" fontId="107" fillId="0" borderId="9" xfId="0" applyFont="1" applyFill="1" applyBorder="1" applyAlignment="1" applyProtection="1">
      <alignment horizontal="center" vertical="center"/>
      <protection locked="0"/>
    </xf>
    <xf numFmtId="183" fontId="23" fillId="0" borderId="9" xfId="0" applyNumberFormat="1" applyFont="1" applyFill="1" applyBorder="1" applyAlignment="1" applyProtection="1">
      <alignment horizontal="left" vertical="center" wrapText="1"/>
      <protection locked="0"/>
    </xf>
    <xf numFmtId="0" fontId="23" fillId="0" borderId="9" xfId="0" applyFont="1" applyFill="1" applyBorder="1" applyAlignment="1">
      <alignment vertical="center" wrapText="1"/>
    </xf>
    <xf numFmtId="0" fontId="107" fillId="19" borderId="9" xfId="0" applyFont="1" applyFill="1" applyBorder="1" applyAlignment="1" applyProtection="1">
      <alignment horizontal="center" vertical="center" shrinkToFit="1"/>
      <protection locked="0"/>
    </xf>
    <xf numFmtId="0" fontId="107" fillId="0" borderId="9" xfId="0" applyFont="1" applyFill="1" applyBorder="1" applyAlignment="1" applyProtection="1">
      <alignment horizontal="center" vertical="center" shrinkToFit="1"/>
      <protection locked="0"/>
    </xf>
    <xf numFmtId="184" fontId="107" fillId="19" borderId="9" xfId="0" applyNumberFormat="1" applyFont="1" applyFill="1" applyBorder="1" applyAlignment="1">
      <alignment horizontal="center" vertical="center"/>
    </xf>
    <xf numFmtId="184" fontId="107" fillId="0" borderId="9" xfId="0" applyNumberFormat="1" applyFont="1" applyFill="1" applyBorder="1" applyAlignment="1">
      <alignment horizontal="center" vertical="center"/>
    </xf>
    <xf numFmtId="176" fontId="107" fillId="19" borderId="9" xfId="15" applyNumberFormat="1" applyFont="1" applyFill="1" applyBorder="1" applyAlignment="1">
      <alignment horizontal="center" vertical="center"/>
    </xf>
    <xf numFmtId="176" fontId="107" fillId="0" borderId="9" xfId="15" applyNumberFormat="1" applyFont="1" applyFill="1" applyBorder="1" applyAlignment="1">
      <alignment horizontal="center" vertical="center"/>
    </xf>
    <xf numFmtId="176" fontId="21" fillId="19" borderId="13" xfId="0" applyNumberFormat="1" applyFont="1" applyFill="1" applyBorder="1" applyAlignment="1">
      <alignment horizontal="right" vertical="center"/>
    </xf>
    <xf numFmtId="179" fontId="22" fillId="4" borderId="9" xfId="0" applyNumberFormat="1" applyFont="1" applyFill="1" applyBorder="1" applyAlignment="1">
      <alignment horizontal="center" vertical="center" wrapText="1"/>
    </xf>
    <xf numFmtId="1" fontId="107" fillId="19" borderId="9" xfId="0" applyNumberFormat="1" applyFont="1" applyFill="1" applyBorder="1" applyAlignment="1">
      <alignment horizontal="center" vertical="center"/>
    </xf>
    <xf numFmtId="176" fontId="107" fillId="20" borderId="9" xfId="15" applyNumberFormat="1" applyFont="1" applyFill="1" applyBorder="1" applyAlignment="1">
      <alignment horizontal="center" vertical="center"/>
    </xf>
    <xf numFmtId="176" fontId="107" fillId="20" borderId="9" xfId="0" applyNumberFormat="1" applyFont="1" applyFill="1" applyBorder="1" applyAlignment="1">
      <alignment horizontal="center" vertical="center"/>
    </xf>
    <xf numFmtId="184" fontId="107" fillId="19" borderId="9" xfId="0" applyNumberFormat="1" applyFont="1" applyFill="1" applyBorder="1" applyAlignment="1">
      <alignment horizontal="center" vertical="center" wrapText="1"/>
    </xf>
    <xf numFmtId="184" fontId="107" fillId="0" borderId="9" xfId="0" applyNumberFormat="1" applyFont="1" applyFill="1" applyBorder="1" applyAlignment="1">
      <alignment horizontal="center" vertical="center" wrapText="1"/>
    </xf>
    <xf numFmtId="0" fontId="107" fillId="20" borderId="9" xfId="0" applyFont="1" applyFill="1" applyBorder="1" applyAlignment="1">
      <alignment horizontal="center" vertical="center"/>
    </xf>
    <xf numFmtId="176" fontId="107" fillId="19" borderId="9" xfId="0" applyNumberFormat="1" applyFont="1" applyFill="1" applyBorder="1" applyAlignment="1">
      <alignment horizontal="center" vertical="center"/>
    </xf>
    <xf numFmtId="176" fontId="107" fillId="0" borderId="9" xfId="0" applyNumberFormat="1" applyFont="1" applyFill="1" applyBorder="1" applyAlignment="1">
      <alignment horizontal="center" vertical="center"/>
    </xf>
    <xf numFmtId="1" fontId="107" fillId="20" borderId="9" xfId="0" applyNumberFormat="1" applyFont="1" applyFill="1" applyBorder="1" applyAlignment="1" applyProtection="1">
      <alignment horizontal="center" vertical="center"/>
      <protection locked="0"/>
    </xf>
    <xf numFmtId="0" fontId="107" fillId="19" borderId="9" xfId="0" applyFont="1" applyFill="1" applyBorder="1" applyAlignment="1">
      <alignment horizontal="center" vertical="center"/>
    </xf>
    <xf numFmtId="1" fontId="113" fillId="4" borderId="9" xfId="0" applyNumberFormat="1" applyFont="1" applyFill="1" applyBorder="1" applyAlignment="1">
      <alignment horizontal="center" vertical="center"/>
    </xf>
    <xf numFmtId="0" fontId="113" fillId="19" borderId="9" xfId="0" applyFont="1" applyFill="1" applyBorder="1" applyAlignment="1" applyProtection="1">
      <alignment horizontal="center" vertical="center"/>
      <protection locked="0"/>
    </xf>
    <xf numFmtId="176" fontId="113" fillId="19" borderId="9" xfId="0" applyNumberFormat="1" applyFont="1" applyFill="1" applyBorder="1" applyAlignment="1">
      <alignment horizontal="center" vertical="center"/>
    </xf>
    <xf numFmtId="178" fontId="22" fillId="0" borderId="9" xfId="0" applyNumberFormat="1" applyFont="1" applyFill="1" applyBorder="1" applyAlignment="1" applyProtection="1">
      <alignment horizontal="left" vertical="center" wrapText="1"/>
      <protection locked="0"/>
    </xf>
    <xf numFmtId="0" fontId="113" fillId="20" borderId="9" xfId="0" applyFont="1" applyFill="1" applyBorder="1" applyAlignment="1" applyProtection="1">
      <alignment horizontal="center" vertical="center"/>
      <protection locked="0"/>
    </xf>
    <xf numFmtId="1" fontId="113" fillId="19" borderId="9" xfId="0" applyNumberFormat="1" applyFont="1" applyFill="1" applyBorder="1" applyAlignment="1">
      <alignment horizontal="center" vertical="center"/>
    </xf>
    <xf numFmtId="179" fontId="107" fillId="0" borderId="9" xfId="0" applyNumberFormat="1" applyFont="1" applyFill="1" applyBorder="1" applyAlignment="1">
      <alignment horizontal="center" vertical="center"/>
    </xf>
    <xf numFmtId="179" fontId="107" fillId="4" borderId="9" xfId="0" applyNumberFormat="1" applyFont="1" applyFill="1" applyBorder="1" applyAlignment="1">
      <alignment horizontal="center" vertical="center"/>
    </xf>
    <xf numFmtId="0" fontId="107" fillId="0" borderId="0" xfId="0" applyFont="1" applyBorder="1" applyAlignment="1">
      <alignment/>
    </xf>
    <xf numFmtId="0" fontId="108" fillId="20" borderId="9" xfId="0" applyFont="1" applyFill="1" applyBorder="1" applyAlignment="1" applyProtection="1">
      <alignment horizontal="center" vertical="center"/>
      <protection locked="0"/>
    </xf>
    <xf numFmtId="0" fontId="23" fillId="0" borderId="9" xfId="0" applyFont="1" applyFill="1" applyBorder="1" applyAlignment="1" applyProtection="1">
      <alignment vertical="center" wrapText="1"/>
      <protection locked="0"/>
    </xf>
    <xf numFmtId="0" fontId="108" fillId="19" borderId="9" xfId="0" applyFont="1" applyFill="1" applyBorder="1" applyAlignment="1" applyProtection="1">
      <alignment horizontal="center" vertical="center"/>
      <protection locked="0"/>
    </xf>
    <xf numFmtId="0" fontId="23" fillId="19" borderId="9" xfId="0" applyFont="1" applyFill="1" applyBorder="1" applyAlignment="1">
      <alignment vertical="center" wrapText="1" shrinkToFit="1"/>
    </xf>
    <xf numFmtId="0" fontId="107" fillId="0" borderId="9" xfId="0" applyFont="1" applyFill="1" applyBorder="1" applyAlignment="1">
      <alignment horizontal="center" vertical="center"/>
    </xf>
    <xf numFmtId="0" fontId="23" fillId="0" borderId="9" xfId="0" applyFont="1" applyBorder="1" applyAlignment="1">
      <alignment vertical="center" wrapText="1" shrinkToFit="1"/>
    </xf>
    <xf numFmtId="1" fontId="113" fillId="0" borderId="9" xfId="0" applyNumberFormat="1" applyFont="1" applyFill="1" applyBorder="1" applyAlignment="1">
      <alignment horizontal="center" vertical="center"/>
    </xf>
    <xf numFmtId="0" fontId="113" fillId="19" borderId="9" xfId="0" applyFont="1" applyFill="1" applyBorder="1" applyAlignment="1">
      <alignment horizontal="center" vertical="center"/>
    </xf>
    <xf numFmtId="0" fontId="23" fillId="0" borderId="9" xfId="0" applyFont="1" applyFill="1" applyBorder="1" applyAlignment="1">
      <alignment vertical="center" wrapText="1" shrinkToFit="1"/>
    </xf>
    <xf numFmtId="0" fontId="108" fillId="0" borderId="9" xfId="0" applyFont="1" applyFill="1" applyBorder="1" applyAlignment="1" applyProtection="1">
      <alignment horizontal="center" vertical="center"/>
      <protection locked="0"/>
    </xf>
    <xf numFmtId="0" fontId="113" fillId="0" borderId="9" xfId="0" applyFont="1" applyBorder="1" applyAlignment="1">
      <alignment/>
    </xf>
    <xf numFmtId="0" fontId="114" fillId="19" borderId="9" xfId="0" applyFont="1" applyFill="1" applyBorder="1" applyAlignment="1" applyProtection="1">
      <alignment horizontal="center" vertical="center"/>
      <protection locked="0"/>
    </xf>
    <xf numFmtId="0" fontId="113" fillId="0" borderId="9" xfId="0" applyFont="1" applyFill="1" applyBorder="1" applyAlignment="1" applyProtection="1">
      <alignment horizontal="center" vertical="center"/>
      <protection locked="0"/>
    </xf>
    <xf numFmtId="1" fontId="113" fillId="20" borderId="9" xfId="0" applyNumberFormat="1" applyFont="1" applyFill="1" applyBorder="1" applyAlignment="1">
      <alignment horizontal="center" vertical="center"/>
    </xf>
    <xf numFmtId="176" fontId="113" fillId="0" borderId="9" xfId="0" applyNumberFormat="1" applyFont="1" applyFill="1" applyBorder="1" applyAlignment="1">
      <alignment horizontal="center" vertical="center"/>
    </xf>
    <xf numFmtId="0" fontId="113" fillId="20" borderId="9" xfId="0" applyFont="1" applyFill="1" applyBorder="1" applyAlignment="1">
      <alignment horizontal="center" vertical="center"/>
    </xf>
    <xf numFmtId="0" fontId="115" fillId="0" borderId="9" xfId="0" applyFont="1" applyBorder="1" applyAlignment="1">
      <alignment horizontal="center" vertical="center"/>
    </xf>
    <xf numFmtId="0" fontId="116" fillId="0" borderId="9" xfId="0" applyFont="1" applyFill="1" applyBorder="1" applyAlignment="1">
      <alignment vertical="center" wrapText="1"/>
    </xf>
    <xf numFmtId="1" fontId="115" fillId="20" borderId="9" xfId="0" applyNumberFormat="1" applyFont="1" applyFill="1" applyBorder="1" applyAlignment="1">
      <alignment horizontal="center" vertical="center"/>
    </xf>
    <xf numFmtId="1" fontId="115" fillId="19" borderId="9" xfId="0" applyNumberFormat="1" applyFont="1" applyFill="1" applyBorder="1" applyAlignment="1">
      <alignment horizontal="center" vertical="center"/>
    </xf>
    <xf numFmtId="1" fontId="115" fillId="4" borderId="9" xfId="0" applyNumberFormat="1" applyFont="1" applyFill="1" applyBorder="1" applyAlignment="1">
      <alignment horizontal="center" vertical="center"/>
    </xf>
    <xf numFmtId="0" fontId="115" fillId="20" borderId="9" xfId="0" applyFont="1" applyFill="1" applyBorder="1" applyAlignment="1">
      <alignment horizontal="center" vertical="center"/>
    </xf>
    <xf numFmtId="176" fontId="115" fillId="19" borderId="9" xfId="0" applyNumberFormat="1" applyFont="1" applyFill="1" applyBorder="1" applyAlignment="1">
      <alignment horizontal="center" vertical="center"/>
    </xf>
    <xf numFmtId="0" fontId="111" fillId="0" borderId="0" xfId="0" applyFont="1" applyAlignment="1">
      <alignment horizontal="center"/>
    </xf>
    <xf numFmtId="0" fontId="111" fillId="0" borderId="0" xfId="0" applyFont="1" applyAlignment="1">
      <alignment wrapText="1"/>
    </xf>
    <xf numFmtId="0" fontId="111" fillId="4" borderId="0" xfId="0" applyFont="1" applyFill="1" applyAlignment="1">
      <alignment/>
    </xf>
    <xf numFmtId="0" fontId="111" fillId="19" borderId="0" xfId="0" applyFont="1" applyFill="1" applyAlignment="1">
      <alignment/>
    </xf>
    <xf numFmtId="0" fontId="111" fillId="0" borderId="0" xfId="0" applyFont="1" applyFill="1" applyAlignment="1">
      <alignment/>
    </xf>
    <xf numFmtId="0" fontId="111" fillId="0" borderId="0" xfId="0" applyFont="1" applyAlignment="1">
      <alignment/>
    </xf>
    <xf numFmtId="179" fontId="111" fillId="0" borderId="0" xfId="0" applyNumberFormat="1" applyFont="1" applyAlignment="1">
      <alignment/>
    </xf>
    <xf numFmtId="179" fontId="111" fillId="4" borderId="0" xfId="0" applyNumberFormat="1" applyFont="1" applyFill="1" applyAlignment="1">
      <alignment/>
    </xf>
    <xf numFmtId="22" fontId="23" fillId="0" borderId="0" xfId="0" applyNumberFormat="1" applyFont="1" applyFill="1" applyBorder="1" applyAlignment="1">
      <alignment horizontal="left" vertical="center" wrapText="1"/>
    </xf>
    <xf numFmtId="22" fontId="23" fillId="4" borderId="0" xfId="0" applyNumberFormat="1" applyFont="1" applyFill="1" applyBorder="1" applyAlignment="1">
      <alignment horizontal="left" vertical="center"/>
    </xf>
    <xf numFmtId="22" fontId="23" fillId="19" borderId="0" xfId="0" applyNumberFormat="1" applyFont="1" applyFill="1" applyBorder="1" applyAlignment="1">
      <alignment horizontal="left" vertical="center"/>
    </xf>
    <xf numFmtId="176" fontId="23" fillId="19" borderId="0" xfId="0" applyNumberFormat="1" applyFont="1" applyFill="1" applyBorder="1" applyAlignment="1">
      <alignment vertical="center"/>
    </xf>
    <xf numFmtId="176" fontId="23" fillId="0" borderId="0" xfId="0" applyNumberFormat="1" applyFont="1" applyFill="1" applyBorder="1" applyAlignment="1">
      <alignment vertical="center"/>
    </xf>
    <xf numFmtId="176" fontId="21" fillId="0" borderId="13" xfId="0" applyNumberFormat="1" applyFont="1" applyFill="1" applyBorder="1" applyAlignment="1">
      <alignment horizontal="right" vertical="center"/>
    </xf>
    <xf numFmtId="0" fontId="22" fillId="19" borderId="9" xfId="0" applyFont="1" applyFill="1" applyBorder="1" applyAlignment="1">
      <alignment horizontal="center" vertical="center" wrapText="1"/>
    </xf>
    <xf numFmtId="1" fontId="108" fillId="0" borderId="9" xfId="0" applyNumberFormat="1" applyFont="1" applyFill="1" applyBorder="1" applyAlignment="1">
      <alignment horizontal="center" vertical="center"/>
    </xf>
    <xf numFmtId="176" fontId="108" fillId="0" borderId="9" xfId="0" applyNumberFormat="1" applyFont="1" applyFill="1" applyBorder="1" applyAlignment="1">
      <alignment horizontal="center" vertical="center"/>
    </xf>
    <xf numFmtId="179" fontId="22" fillId="0" borderId="9" xfId="0" applyNumberFormat="1" applyFont="1" applyFill="1" applyBorder="1" applyAlignment="1">
      <alignment horizontal="center" vertical="center" wrapText="1"/>
    </xf>
    <xf numFmtId="0" fontId="30" fillId="0" borderId="9" xfId="0" applyFont="1" applyBorder="1" applyAlignment="1">
      <alignment vertical="center"/>
    </xf>
    <xf numFmtId="179" fontId="108" fillId="0" borderId="9" xfId="0" applyNumberFormat="1" applyFont="1" applyFill="1" applyBorder="1" applyAlignment="1">
      <alignment horizontal="center" vertical="center"/>
    </xf>
    <xf numFmtId="179" fontId="108" fillId="4" borderId="9" xfId="0" applyNumberFormat="1" applyFont="1" applyFill="1" applyBorder="1" applyAlignment="1">
      <alignment horizontal="center" vertical="center"/>
    </xf>
    <xf numFmtId="0" fontId="108" fillId="0" borderId="9" xfId="0" applyFont="1" applyBorder="1" applyAlignment="1">
      <alignment vertical="center"/>
    </xf>
    <xf numFmtId="0" fontId="107" fillId="0" borderId="9" xfId="0" applyFont="1" applyBorder="1" applyAlignment="1">
      <alignment vertical="center"/>
    </xf>
    <xf numFmtId="0" fontId="1" fillId="0" borderId="9" xfId="0" applyFont="1" applyBorder="1" applyAlignment="1">
      <alignment vertical="center"/>
    </xf>
    <xf numFmtId="0" fontId="20" fillId="0" borderId="0" xfId="0" applyFont="1" applyFill="1" applyBorder="1" applyAlignment="1">
      <alignment horizontal="center"/>
    </xf>
    <xf numFmtId="0" fontId="21" fillId="0" borderId="0" xfId="0" applyFont="1" applyFill="1" applyBorder="1" applyAlignment="1">
      <alignment/>
    </xf>
    <xf numFmtId="0" fontId="19" fillId="0" borderId="0" xfId="0" applyFont="1" applyFill="1" applyBorder="1" applyAlignment="1">
      <alignment/>
    </xf>
    <xf numFmtId="0" fontId="14" fillId="0" borderId="0" xfId="0" applyFont="1" applyFill="1" applyAlignment="1" applyProtection="1">
      <alignment/>
      <protection locked="0"/>
    </xf>
    <xf numFmtId="0" fontId="14" fillId="0" borderId="0" xfId="0" applyFont="1" applyFill="1" applyAlignment="1" applyProtection="1">
      <alignment/>
      <protection locked="0"/>
    </xf>
    <xf numFmtId="0" fontId="14" fillId="0" borderId="0" xfId="0" applyFont="1" applyFill="1" applyAlignment="1" applyProtection="1">
      <alignment shrinkToFit="1"/>
      <protection locked="0"/>
    </xf>
    <xf numFmtId="0" fontId="22" fillId="0" borderId="0" xfId="0" applyFont="1" applyFill="1" applyBorder="1" applyAlignment="1">
      <alignment horizontal="center" vertical="center" wrapText="1"/>
    </xf>
    <xf numFmtId="0" fontId="20" fillId="0" borderId="0" xfId="0" applyFont="1" applyFill="1" applyBorder="1" applyAlignment="1">
      <alignment/>
    </xf>
    <xf numFmtId="184" fontId="20" fillId="0" borderId="0" xfId="0" applyNumberFormat="1" applyFont="1" applyFill="1" applyBorder="1" applyAlignment="1">
      <alignment/>
    </xf>
    <xf numFmtId="176" fontId="20" fillId="0" borderId="0" xfId="0" applyNumberFormat="1" applyFont="1" applyFill="1" applyBorder="1" applyAlignment="1">
      <alignment/>
    </xf>
    <xf numFmtId="179" fontId="20" fillId="0" borderId="0" xfId="0" applyNumberFormat="1" applyFont="1" applyFill="1" applyBorder="1" applyAlignment="1">
      <alignment/>
    </xf>
    <xf numFmtId="0" fontId="53" fillId="0" borderId="0" xfId="0" applyFont="1" applyFill="1" applyBorder="1" applyAlignment="1">
      <alignment horizontal="center"/>
    </xf>
    <xf numFmtId="22" fontId="21" fillId="0" borderId="0" xfId="0" applyNumberFormat="1" applyFont="1" applyFill="1" applyBorder="1" applyAlignment="1">
      <alignment horizontal="left" indent="1"/>
    </xf>
    <xf numFmtId="22" fontId="21" fillId="0" borderId="0" xfId="0" applyNumberFormat="1" applyFont="1" applyFill="1" applyBorder="1" applyAlignment="1">
      <alignment horizontal="left"/>
    </xf>
    <xf numFmtId="0" fontId="39" fillId="0"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2" fillId="0" borderId="9" xfId="0" applyFont="1" applyFill="1" applyBorder="1" applyAlignment="1">
      <alignment horizontal="center" vertical="center"/>
    </xf>
    <xf numFmtId="1" fontId="30" fillId="0" borderId="9" xfId="0" applyNumberFormat="1" applyFont="1" applyFill="1" applyBorder="1" applyAlignment="1">
      <alignment horizontal="center" vertical="center"/>
    </xf>
    <xf numFmtId="0" fontId="22" fillId="0" borderId="9" xfId="0" applyFont="1" applyFill="1" applyBorder="1" applyAlignment="1">
      <alignment vertical="center"/>
    </xf>
    <xf numFmtId="1" fontId="1" fillId="8" borderId="9" xfId="0" applyNumberFormat="1" applyFont="1" applyFill="1" applyBorder="1" applyAlignment="1">
      <alignment vertical="center"/>
    </xf>
    <xf numFmtId="178" fontId="23" fillId="0" borderId="9" xfId="0" applyNumberFormat="1" applyFont="1" applyFill="1" applyBorder="1" applyAlignment="1" applyProtection="1">
      <alignment horizontal="left" vertical="center"/>
      <protection locked="0"/>
    </xf>
    <xf numFmtId="0" fontId="1" fillId="0" borderId="9" xfId="0" applyFont="1" applyFill="1" applyBorder="1" applyAlignment="1">
      <alignment horizontal="center" vertical="center"/>
    </xf>
    <xf numFmtId="0" fontId="1" fillId="6" borderId="9" xfId="0" applyFont="1" applyFill="1" applyBorder="1" applyAlignment="1">
      <alignment vertical="center"/>
    </xf>
    <xf numFmtId="0" fontId="1" fillId="0" borderId="9" xfId="0" applyFont="1" applyFill="1" applyBorder="1" applyAlignment="1" applyProtection="1">
      <alignment horizontal="center" vertical="center"/>
      <protection locked="0"/>
    </xf>
    <xf numFmtId="0" fontId="1" fillId="0" borderId="9" xfId="0" applyFont="1" applyFill="1" applyBorder="1" applyAlignment="1">
      <alignment vertical="center"/>
    </xf>
    <xf numFmtId="183" fontId="23" fillId="0" borderId="9" xfId="0" applyNumberFormat="1" applyFont="1" applyFill="1" applyBorder="1" applyAlignment="1" applyProtection="1">
      <alignment horizontal="left" vertical="center"/>
      <protection locked="0"/>
    </xf>
    <xf numFmtId="0" fontId="23" fillId="0" borderId="9" xfId="0" applyFont="1" applyFill="1" applyBorder="1" applyAlignment="1">
      <alignment vertical="center"/>
    </xf>
    <xf numFmtId="0" fontId="1" fillId="0" borderId="12" xfId="0" applyFont="1" applyFill="1" applyBorder="1" applyAlignment="1">
      <alignment horizontal="center" vertical="center"/>
    </xf>
    <xf numFmtId="0" fontId="55" fillId="0" borderId="0" xfId="0" applyFont="1" applyFill="1" applyBorder="1" applyAlignment="1">
      <alignment horizontal="center"/>
    </xf>
    <xf numFmtId="184" fontId="21" fillId="0" borderId="0" xfId="0" applyNumberFormat="1" applyFont="1" applyFill="1" applyBorder="1" applyAlignment="1">
      <alignment horizontal="left"/>
    </xf>
    <xf numFmtId="176" fontId="21" fillId="0" borderId="0" xfId="0" applyNumberFormat="1" applyFont="1" applyFill="1" applyBorder="1" applyAlignment="1">
      <alignment/>
    </xf>
    <xf numFmtId="179" fontId="21" fillId="0" borderId="0" xfId="0" applyNumberFormat="1" applyFont="1" applyFill="1" applyBorder="1" applyAlignment="1">
      <alignment/>
    </xf>
    <xf numFmtId="184" fontId="39" fillId="0" borderId="11"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176" fontId="32" fillId="0" borderId="9" xfId="0" applyNumberFormat="1" applyFont="1" applyFill="1" applyBorder="1" applyAlignment="1">
      <alignment horizontal="center" vertical="center" wrapText="1"/>
    </xf>
    <xf numFmtId="176" fontId="54" fillId="0" borderId="9" xfId="0" applyNumberFormat="1" applyFont="1" applyFill="1" applyBorder="1" applyAlignment="1">
      <alignment horizontal="center" vertical="center" wrapText="1"/>
    </xf>
    <xf numFmtId="176" fontId="54" fillId="0" borderId="0" xfId="0" applyNumberFormat="1" applyFont="1" applyFill="1" applyBorder="1" applyAlignment="1">
      <alignment horizontal="center" vertical="center" wrapText="1"/>
    </xf>
    <xf numFmtId="1" fontId="1" fillId="8" borderId="9" xfId="0" applyNumberFormat="1" applyFont="1" applyFill="1" applyBorder="1" applyAlignment="1">
      <alignment vertical="center" shrinkToFit="1"/>
    </xf>
    <xf numFmtId="0" fontId="1" fillId="0" borderId="9" xfId="0" applyFont="1" applyFill="1" applyBorder="1" applyAlignment="1" applyProtection="1">
      <alignment horizontal="center" vertical="center" shrinkToFit="1"/>
      <protection locked="0"/>
    </xf>
    <xf numFmtId="184" fontId="1" fillId="0" borderId="9" xfId="0" applyNumberFormat="1" applyFont="1" applyFill="1" applyBorder="1" applyAlignment="1">
      <alignment horizontal="center" vertical="center"/>
    </xf>
    <xf numFmtId="179" fontId="30" fillId="0" borderId="0" xfId="0" applyNumberFormat="1" applyFont="1" applyFill="1" applyBorder="1" applyAlignment="1">
      <alignment horizontal="center" vertical="center"/>
    </xf>
    <xf numFmtId="179" fontId="1" fillId="0" borderId="0"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0" fontId="56" fillId="0" borderId="9" xfId="0" applyFont="1" applyFill="1" applyBorder="1" applyAlignment="1">
      <alignment horizontal="center" vertical="center"/>
    </xf>
    <xf numFmtId="0" fontId="30" fillId="0" borderId="9" xfId="0" applyFont="1" applyFill="1" applyBorder="1" applyAlignment="1">
      <alignment vertical="center"/>
    </xf>
    <xf numFmtId="184" fontId="30" fillId="0" borderId="9" xfId="0" applyNumberFormat="1" applyFont="1" applyFill="1" applyBorder="1" applyAlignment="1">
      <alignment horizontal="center" vertical="center"/>
    </xf>
    <xf numFmtId="184" fontId="21" fillId="0" borderId="9" xfId="0" applyNumberFormat="1" applyFont="1" applyFill="1" applyBorder="1" applyAlignment="1">
      <alignment horizontal="center" vertical="center" wrapText="1"/>
    </xf>
    <xf numFmtId="184" fontId="30" fillId="0" borderId="9" xfId="15" applyNumberFormat="1" applyFont="1" applyFill="1" applyBorder="1" applyAlignment="1">
      <alignment horizontal="center" vertical="center"/>
    </xf>
    <xf numFmtId="184" fontId="56" fillId="0" borderId="9" xfId="0" applyNumberFormat="1" applyFont="1" applyFill="1" applyBorder="1" applyAlignment="1">
      <alignment horizontal="center" vertical="center"/>
    </xf>
    <xf numFmtId="176" fontId="56" fillId="0" borderId="9" xfId="0" applyNumberFormat="1" applyFont="1" applyFill="1" applyBorder="1" applyAlignment="1">
      <alignment horizontal="center" vertical="center"/>
    </xf>
    <xf numFmtId="0" fontId="30" fillId="0" borderId="9" xfId="0" applyFont="1" applyFill="1" applyBorder="1" applyAlignment="1" applyProtection="1">
      <alignment horizontal="center" vertical="center"/>
      <protection locked="0"/>
    </xf>
    <xf numFmtId="1" fontId="1" fillId="0" borderId="9" xfId="0" applyNumberFormat="1" applyFont="1" applyFill="1" applyBorder="1" applyAlignment="1" applyProtection="1">
      <alignment horizontal="center" vertical="center"/>
      <protection locked="0"/>
    </xf>
    <xf numFmtId="1" fontId="1" fillId="6" borderId="9" xfId="0" applyNumberFormat="1" applyFont="1" applyFill="1" applyBorder="1" applyAlignment="1" applyProtection="1">
      <alignment vertical="center"/>
      <protection locked="0"/>
    </xf>
    <xf numFmtId="0" fontId="1" fillId="0" borderId="9" xfId="0" applyNumberFormat="1" applyFont="1" applyFill="1" applyBorder="1" applyAlignment="1" applyProtection="1">
      <alignment horizontal="center" vertical="center"/>
      <protection locked="0"/>
    </xf>
    <xf numFmtId="0" fontId="1" fillId="0" borderId="9" xfId="0" applyNumberFormat="1" applyFont="1" applyFill="1" applyBorder="1" applyAlignment="1" applyProtection="1">
      <alignment vertical="center"/>
      <protection locked="0"/>
    </xf>
    <xf numFmtId="0" fontId="1" fillId="6" borderId="9" xfId="0" applyNumberFormat="1" applyFont="1" applyFill="1" applyBorder="1" applyAlignment="1" applyProtection="1">
      <alignment vertical="center"/>
      <protection locked="0"/>
    </xf>
    <xf numFmtId="0" fontId="1" fillId="8" borderId="9" xfId="0" applyFont="1" applyFill="1" applyBorder="1" applyAlignment="1">
      <alignment vertical="center"/>
    </xf>
    <xf numFmtId="0" fontId="30" fillId="0" borderId="9" xfId="0" applyFont="1" applyFill="1" applyBorder="1" applyAlignment="1">
      <alignment horizontal="center" vertical="center"/>
    </xf>
    <xf numFmtId="0" fontId="23" fillId="0" borderId="9" xfId="0" applyFont="1" applyFill="1" applyBorder="1" applyAlignment="1" applyProtection="1">
      <alignment vertical="center"/>
      <protection locked="0"/>
    </xf>
    <xf numFmtId="0" fontId="1" fillId="6" borderId="9" xfId="0" applyFont="1" applyFill="1" applyBorder="1" applyAlignment="1">
      <alignment vertical="center" shrinkToFit="1"/>
    </xf>
    <xf numFmtId="0" fontId="1" fillId="0" borderId="9" xfId="0" applyFont="1" applyBorder="1" applyAlignment="1">
      <alignment vertical="center" shrinkToFit="1"/>
    </xf>
    <xf numFmtId="0" fontId="1" fillId="0" borderId="9" xfId="0" applyFont="1" applyFill="1" applyBorder="1" applyAlignment="1">
      <alignment vertical="center" shrinkToFit="1"/>
    </xf>
    <xf numFmtId="0" fontId="21" fillId="0" borderId="9" xfId="0" applyFont="1" applyFill="1" applyBorder="1" applyAlignment="1">
      <alignment horizontal="center" vertical="center"/>
    </xf>
    <xf numFmtId="0" fontId="56" fillId="0" borderId="0" xfId="0" applyFont="1" applyFill="1" applyBorder="1" applyAlignment="1">
      <alignment horizontal="center" vertical="center"/>
    </xf>
    <xf numFmtId="0" fontId="1" fillId="8" borderId="0" xfId="0" applyFont="1" applyFill="1" applyBorder="1" applyAlignment="1">
      <alignment vertical="center" shrinkToFit="1"/>
    </xf>
    <xf numFmtId="0" fontId="1" fillId="6" borderId="0" xfId="0" applyFont="1" applyFill="1" applyBorder="1" applyAlignment="1">
      <alignment vertical="center" shrinkToFit="1"/>
    </xf>
    <xf numFmtId="0" fontId="1" fillId="0" borderId="0" xfId="0" applyFont="1" applyBorder="1" applyAlignment="1">
      <alignment vertical="center" shrinkToFit="1"/>
    </xf>
    <xf numFmtId="176" fontId="57" fillId="0" borderId="9" xfId="0" applyNumberFormat="1" applyFont="1" applyFill="1" applyBorder="1" applyAlignment="1">
      <alignment horizontal="center" vertical="center"/>
    </xf>
    <xf numFmtId="0" fontId="57" fillId="0" borderId="9" xfId="0" applyFont="1" applyFill="1" applyBorder="1" applyAlignment="1">
      <alignment horizontal="center" vertical="center"/>
    </xf>
    <xf numFmtId="0" fontId="1" fillId="8" borderId="9" xfId="0" applyFont="1" applyFill="1" applyBorder="1" applyAlignment="1">
      <alignment vertical="center" shrinkToFit="1"/>
    </xf>
    <xf numFmtId="0" fontId="20" fillId="0" borderId="9" xfId="0" applyFont="1" applyFill="1" applyBorder="1" applyAlignment="1">
      <alignment horizontal="center"/>
    </xf>
    <xf numFmtId="0" fontId="1" fillId="0" borderId="0" xfId="0" applyFont="1" applyFill="1" applyBorder="1" applyAlignment="1">
      <alignment vertical="center"/>
    </xf>
    <xf numFmtId="1" fontId="1" fillId="0" borderId="9" xfId="0" applyNumberFormat="1" applyFont="1" applyFill="1" applyBorder="1" applyAlignment="1">
      <alignment vertical="center"/>
    </xf>
    <xf numFmtId="1" fontId="1" fillId="0" borderId="0" xfId="0" applyNumberFormat="1" applyFont="1" applyFill="1" applyBorder="1" applyAlignment="1">
      <alignment vertical="center"/>
    </xf>
    <xf numFmtId="184" fontId="57" fillId="0" borderId="9" xfId="0" applyNumberFormat="1" applyFont="1" applyFill="1" applyBorder="1" applyAlignment="1">
      <alignment horizontal="center" vertical="center"/>
    </xf>
    <xf numFmtId="184" fontId="20" fillId="0" borderId="9" xfId="0" applyNumberFormat="1" applyFont="1" applyFill="1" applyBorder="1" applyAlignment="1">
      <alignment horizontal="center"/>
    </xf>
    <xf numFmtId="176" fontId="20" fillId="0" borderId="9" xfId="0" applyNumberFormat="1" applyFont="1" applyFill="1" applyBorder="1" applyAlignment="1">
      <alignment/>
    </xf>
    <xf numFmtId="179" fontId="34" fillId="0" borderId="0" xfId="0" applyNumberFormat="1" applyFont="1" applyAlignment="1">
      <alignment/>
    </xf>
    <xf numFmtId="0" fontId="34" fillId="0" borderId="0" xfId="0" applyFont="1" applyAlignment="1">
      <alignment vertical="center"/>
    </xf>
    <xf numFmtId="0" fontId="21" fillId="0" borderId="0" xfId="0" applyFont="1" applyBorder="1" applyAlignment="1">
      <alignment vertical="center"/>
    </xf>
    <xf numFmtId="0" fontId="22" fillId="0" borderId="9" xfId="0" applyFont="1" applyBorder="1" applyAlignment="1" applyProtection="1">
      <alignment horizontal="center"/>
      <protection locked="0"/>
    </xf>
    <xf numFmtId="176" fontId="108" fillId="0" borderId="9" xfId="0" applyNumberFormat="1" applyFont="1" applyBorder="1" applyAlignment="1" applyProtection="1">
      <alignment horizontal="center" vertical="center" shrinkToFit="1"/>
      <protection locked="0"/>
    </xf>
    <xf numFmtId="179" fontId="108" fillId="0" borderId="9" xfId="0" applyNumberFormat="1" applyFont="1" applyBorder="1" applyAlignment="1" applyProtection="1">
      <alignment horizontal="center" vertical="center" shrinkToFit="1"/>
      <protection locked="0"/>
    </xf>
    <xf numFmtId="0" fontId="22" fillId="0" borderId="9" xfId="0" applyFont="1" applyBorder="1" applyAlignment="1" applyProtection="1">
      <alignment horizontal="left" indent="1"/>
      <protection locked="0"/>
    </xf>
    <xf numFmtId="178" fontId="117" fillId="0" borderId="9" xfId="63" applyNumberFormat="1" applyFont="1" applyBorder="1" applyAlignment="1">
      <alignment horizontal="center" vertical="center" wrapText="1"/>
      <protection/>
    </xf>
    <xf numFmtId="0" fontId="108" fillId="0" borderId="9" xfId="0" applyFont="1" applyBorder="1" applyAlignment="1" applyProtection="1">
      <alignment horizontal="left" vertical="center"/>
      <protection locked="0"/>
    </xf>
    <xf numFmtId="0" fontId="23" fillId="0" borderId="9" xfId="0" applyFont="1" applyBorder="1" applyAlignment="1" applyProtection="1">
      <alignment horizontal="left" indent="2"/>
      <protection locked="0"/>
    </xf>
    <xf numFmtId="178" fontId="118" fillId="0" borderId="9" xfId="63" applyNumberFormat="1" applyFont="1" applyBorder="1" applyAlignment="1">
      <alignment horizontal="center" vertical="center" wrapText="1"/>
      <protection/>
    </xf>
    <xf numFmtId="176" fontId="107" fillId="4" borderId="9" xfId="0" applyNumberFormat="1" applyFont="1" applyFill="1" applyBorder="1" applyAlignment="1" applyProtection="1">
      <alignment horizontal="center" vertical="center" shrinkToFit="1"/>
      <protection locked="0"/>
    </xf>
    <xf numFmtId="179" fontId="107" fillId="0" borderId="9" xfId="0" applyNumberFormat="1" applyFont="1" applyBorder="1" applyAlignment="1" applyProtection="1">
      <alignment horizontal="center" vertical="center" shrinkToFit="1"/>
      <protection locked="0"/>
    </xf>
    <xf numFmtId="0" fontId="107" fillId="0" borderId="9" xfId="0" applyFont="1" applyBorder="1" applyAlignment="1" applyProtection="1">
      <alignment wrapText="1"/>
      <protection locked="0"/>
    </xf>
    <xf numFmtId="0" fontId="107" fillId="0" borderId="9" xfId="0" applyFont="1" applyBorder="1" applyAlignment="1">
      <alignment vertical="center" wrapText="1" shrinkToFit="1"/>
    </xf>
    <xf numFmtId="0" fontId="107" fillId="0" borderId="9" xfId="0" applyFont="1" applyBorder="1" applyAlignment="1">
      <alignment vertical="center" wrapText="1"/>
    </xf>
    <xf numFmtId="0" fontId="107" fillId="0" borderId="9" xfId="0" applyFont="1" applyBorder="1" applyAlignment="1" applyProtection="1">
      <alignment vertical="center" wrapText="1"/>
      <protection locked="0"/>
    </xf>
    <xf numFmtId="0" fontId="23" fillId="0" borderId="9" xfId="0" applyFont="1" applyBorder="1" applyAlignment="1" applyProtection="1">
      <alignment wrapText="1"/>
      <protection locked="0"/>
    </xf>
    <xf numFmtId="0" fontId="107" fillId="0" borderId="9" xfId="0" applyNumberFormat="1" applyFont="1" applyFill="1" applyBorder="1" applyAlignment="1" applyProtection="1">
      <alignment horizontal="center" vertical="center"/>
      <protection/>
    </xf>
    <xf numFmtId="0" fontId="23" fillId="0" borderId="9" xfId="0" applyFont="1" applyBorder="1" applyAlignment="1">
      <alignment vertical="center" wrapText="1"/>
    </xf>
    <xf numFmtId="178" fontId="118" fillId="0" borderId="9" xfId="63" applyNumberFormat="1" applyFont="1" applyFill="1" applyBorder="1" applyAlignment="1">
      <alignment horizontal="center" vertical="center" wrapText="1"/>
      <protection/>
    </xf>
    <xf numFmtId="9" fontId="0" fillId="0" borderId="0" xfId="0" applyNumberFormat="1" applyFont="1" applyAlignment="1">
      <alignment/>
    </xf>
    <xf numFmtId="0" fontId="18" fillId="0" borderId="0" xfId="0" applyFont="1" applyFill="1" applyAlignment="1">
      <alignment/>
    </xf>
    <xf numFmtId="0" fontId="21" fillId="0" borderId="0" xfId="0" applyFont="1" applyAlignment="1">
      <alignment horizontal="left" vertical="center" wrapText="1"/>
    </xf>
    <xf numFmtId="0" fontId="0" fillId="0" borderId="11" xfId="0" applyNumberFormat="1" applyFont="1" applyFill="1" applyBorder="1" applyAlignment="1" applyProtection="1">
      <alignment horizontal="center" vertical="center"/>
      <protection/>
    </xf>
    <xf numFmtId="0" fontId="22" fillId="0" borderId="11" xfId="0" applyNumberFormat="1" applyFont="1" applyFill="1" applyBorder="1" applyAlignment="1" applyProtection="1">
      <alignment horizontal="center" vertical="center"/>
      <protection/>
    </xf>
    <xf numFmtId="0" fontId="22" fillId="0" borderId="17" xfId="0" applyNumberFormat="1" applyFont="1" applyFill="1" applyBorder="1" applyAlignment="1" applyProtection="1">
      <alignment horizontal="center" vertical="center" wrapText="1"/>
      <protection/>
    </xf>
    <xf numFmtId="0" fontId="22"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22" fillId="0" borderId="15"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22" fillId="0" borderId="12"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right"/>
      <protection/>
    </xf>
    <xf numFmtId="49" fontId="23" fillId="0" borderId="9" xfId="0" applyNumberFormat="1" applyFont="1" applyFill="1" applyBorder="1" applyAlignment="1" applyProtection="1">
      <alignment horizontal="left" vertical="center"/>
      <protection/>
    </xf>
    <xf numFmtId="178" fontId="1" fillId="0" borderId="17" xfId="0" applyNumberFormat="1" applyFont="1" applyFill="1" applyBorder="1" applyAlignment="1" applyProtection="1">
      <alignment horizontal="center" vertical="center" wrapText="1"/>
      <protection/>
    </xf>
    <xf numFmtId="178" fontId="1" fillId="0" borderId="10" xfId="0" applyNumberFormat="1" applyFont="1" applyFill="1" applyBorder="1" applyAlignment="1" applyProtection="1">
      <alignment horizontal="center" vertical="center" wrapText="1"/>
      <protection/>
    </xf>
    <xf numFmtId="9" fontId="0" fillId="0" borderId="9" xfId="0" applyNumberFormat="1" applyFont="1" applyFill="1" applyBorder="1" applyAlignment="1" applyProtection="1">
      <alignment horizontal="right"/>
      <protection/>
    </xf>
    <xf numFmtId="9" fontId="0" fillId="0" borderId="18" xfId="0" applyNumberFormat="1" applyFont="1" applyFill="1" applyBorder="1" applyAlignment="1" applyProtection="1">
      <alignment horizontal="right"/>
      <protection/>
    </xf>
    <xf numFmtId="9" fontId="23" fillId="0" borderId="9" xfId="0" applyNumberFormat="1" applyFont="1" applyFill="1" applyBorder="1" applyAlignment="1" applyProtection="1">
      <alignment horizontal="center" vertical="center"/>
      <protection/>
    </xf>
    <xf numFmtId="9" fontId="0" fillId="0" borderId="9" xfId="0" applyNumberFormat="1" applyFont="1" applyBorder="1" applyAlignment="1">
      <alignment horizontal="center" vertical="center"/>
    </xf>
    <xf numFmtId="0" fontId="21" fillId="0" borderId="0" xfId="0" applyFont="1" applyAlignment="1">
      <alignment horizontal="right" vertical="center" wrapText="1"/>
    </xf>
    <xf numFmtId="3" fontId="1" fillId="0" borderId="9" xfId="0" applyNumberFormat="1" applyFont="1" applyFill="1" applyBorder="1" applyAlignment="1" applyProtection="1">
      <alignment horizontal="center" vertical="center" wrapText="1"/>
      <protection/>
    </xf>
    <xf numFmtId="0" fontId="31" fillId="0" borderId="9" xfId="15" applyNumberFormat="1" applyFont="1" applyBorder="1" applyAlignment="1">
      <alignment horizontal="center" vertical="center" wrapText="1"/>
    </xf>
    <xf numFmtId="0" fontId="23" fillId="0" borderId="9" xfId="65" applyFont="1" applyBorder="1" applyAlignment="1">
      <alignment horizontal="left" vertical="center" wrapText="1" shrinkToFit="1"/>
      <protection/>
    </xf>
    <xf numFmtId="0" fontId="0" fillId="0" borderId="9" xfId="0" applyNumberFormat="1" applyFont="1" applyBorder="1" applyAlignment="1" applyProtection="1">
      <alignment horizontal="center" vertical="center" wrapText="1"/>
      <protection/>
    </xf>
    <xf numFmtId="0" fontId="0" fillId="0" borderId="9" xfId="15" applyNumberFormat="1" applyFont="1" applyBorder="1" applyAlignment="1">
      <alignment horizontal="center" vertical="center" wrapText="1"/>
    </xf>
    <xf numFmtId="0" fontId="23" fillId="0" borderId="9" xfId="65" applyFont="1" applyBorder="1" applyAlignment="1">
      <alignment horizontal="left" vertical="center" wrapText="1"/>
      <protection/>
    </xf>
    <xf numFmtId="0" fontId="2" fillId="0" borderId="0" xfId="0" applyFont="1" applyAlignment="1">
      <alignment horizontal="center"/>
    </xf>
    <xf numFmtId="179" fontId="3" fillId="0" borderId="0" xfId="0" applyNumberFormat="1" applyFont="1" applyAlignment="1">
      <alignment/>
    </xf>
    <xf numFmtId="0" fontId="21" fillId="0" borderId="13" xfId="0" applyFont="1" applyBorder="1" applyAlignment="1">
      <alignment horizontal="right" vertical="center"/>
    </xf>
    <xf numFmtId="179" fontId="22" fillId="0" borderId="9" xfId="0" applyNumberFormat="1" applyFont="1" applyBorder="1" applyAlignment="1">
      <alignment horizontal="center" vertical="center"/>
    </xf>
    <xf numFmtId="179" fontId="0" fillId="0" borderId="9" xfId="0" applyNumberFormat="1" applyFont="1" applyBorder="1" applyAlignment="1">
      <alignment horizontal="center" vertical="center"/>
    </xf>
    <xf numFmtId="0" fontId="22" fillId="0" borderId="9" xfId="0" applyFont="1" applyFill="1" applyBorder="1" applyAlignment="1">
      <alignment horizontal="left" vertical="center"/>
    </xf>
    <xf numFmtId="0" fontId="31" fillId="0" borderId="9" xfId="0" applyFont="1" applyBorder="1" applyAlignment="1">
      <alignment vertical="center"/>
    </xf>
    <xf numFmtId="179" fontId="31" fillId="0" borderId="9" xfId="0" applyNumberFormat="1" applyFont="1" applyBorder="1" applyAlignment="1">
      <alignment vertical="center"/>
    </xf>
    <xf numFmtId="0" fontId="21" fillId="0" borderId="9" xfId="0" applyFont="1" applyBorder="1" applyAlignment="1">
      <alignment horizontal="center" vertical="center"/>
    </xf>
    <xf numFmtId="0" fontId="0" fillId="0" borderId="9" xfId="0" applyFont="1" applyBorder="1" applyAlignment="1">
      <alignment vertical="center"/>
    </xf>
    <xf numFmtId="0" fontId="2" fillId="0" borderId="0" xfId="0" applyFont="1" applyAlignment="1" applyProtection="1">
      <alignment/>
      <protection locked="0"/>
    </xf>
    <xf numFmtId="0" fontId="18" fillId="0" borderId="0" xfId="0" applyFont="1" applyAlignment="1" applyProtection="1">
      <alignment/>
      <protection locked="0"/>
    </xf>
    <xf numFmtId="0" fontId="39" fillId="0" borderId="0" xfId="0" applyFont="1" applyAlignment="1" applyProtection="1">
      <alignment/>
      <protection locked="0"/>
    </xf>
    <xf numFmtId="0" fontId="58" fillId="0" borderId="0" xfId="0" applyFont="1" applyAlignment="1" applyProtection="1">
      <alignment/>
      <protection locked="0"/>
    </xf>
    <xf numFmtId="0" fontId="14" fillId="0" borderId="0" xfId="0" applyFont="1" applyAlignment="1" applyProtection="1">
      <alignment/>
      <protection locked="0"/>
    </xf>
    <xf numFmtId="176" fontId="0" fillId="0" borderId="0" xfId="0" applyNumberFormat="1" applyFont="1" applyAlignment="1">
      <alignment/>
    </xf>
    <xf numFmtId="0" fontId="2" fillId="0" borderId="0" xfId="0" applyFont="1" applyAlignment="1" applyProtection="1">
      <alignment horizontal="center"/>
      <protection locked="0"/>
    </xf>
    <xf numFmtId="0" fontId="21" fillId="0" borderId="0" xfId="0" applyFont="1" applyAlignment="1" applyProtection="1">
      <alignment horizontal="left" vertical="center" shrinkToFit="1"/>
      <protection locked="0"/>
    </xf>
    <xf numFmtId="184" fontId="18" fillId="0" borderId="0" xfId="0" applyNumberFormat="1" applyFont="1" applyAlignment="1" applyProtection="1">
      <alignment/>
      <protection locked="0"/>
    </xf>
    <xf numFmtId="179" fontId="18" fillId="0" borderId="0" xfId="0" applyNumberFormat="1" applyFont="1" applyAlignment="1" applyProtection="1">
      <alignment/>
      <protection locked="0"/>
    </xf>
    <xf numFmtId="176" fontId="36" fillId="0" borderId="0" xfId="0" applyNumberFormat="1" applyFont="1" applyAlignment="1" applyProtection="1">
      <alignment/>
      <protection locked="0"/>
    </xf>
    <xf numFmtId="184" fontId="36" fillId="0" borderId="0" xfId="0" applyNumberFormat="1" applyFont="1" applyAlignment="1" applyProtection="1">
      <alignment/>
      <protection locked="0"/>
    </xf>
    <xf numFmtId="0" fontId="22" fillId="0" borderId="9" xfId="0" applyFont="1" applyBorder="1" applyAlignment="1" applyProtection="1">
      <alignment horizontal="center" vertical="center" shrinkToFit="1"/>
      <protection locked="0"/>
    </xf>
    <xf numFmtId="184" fontId="22" fillId="0" borderId="9" xfId="0" applyNumberFormat="1" applyFont="1" applyBorder="1" applyAlignment="1" applyProtection="1">
      <alignment horizontal="center" vertical="center" wrapText="1"/>
      <protection locked="0"/>
    </xf>
    <xf numFmtId="179" fontId="22" fillId="0" borderId="9" xfId="0" applyNumberFormat="1"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176" fontId="59" fillId="0" borderId="9" xfId="0" applyNumberFormat="1" applyFont="1" applyBorder="1" applyAlignment="1" applyProtection="1">
      <alignment horizontal="center" vertical="center" wrapText="1"/>
      <protection locked="0"/>
    </xf>
    <xf numFmtId="184" fontId="59" fillId="0" borderId="9" xfId="0" applyNumberFormat="1" applyFont="1" applyBorder="1" applyAlignment="1">
      <alignment horizontal="center" vertical="center" wrapText="1"/>
    </xf>
    <xf numFmtId="0" fontId="22" fillId="0" borderId="9" xfId="0" applyFont="1" applyBorder="1" applyAlignment="1">
      <alignment horizontal="center" vertical="center" shrinkToFit="1"/>
    </xf>
    <xf numFmtId="176" fontId="31" fillId="0" borderId="9" xfId="0" applyNumberFormat="1" applyFont="1" applyBorder="1" applyAlignment="1">
      <alignment horizontal="center" vertical="center" shrinkToFit="1"/>
    </xf>
    <xf numFmtId="179" fontId="31" fillId="0" borderId="9" xfId="0" applyNumberFormat="1" applyFont="1" applyBorder="1" applyAlignment="1">
      <alignment horizontal="center" vertical="center" shrinkToFit="1"/>
    </xf>
    <xf numFmtId="0" fontId="22" fillId="0" borderId="9" xfId="0" applyFont="1" applyBorder="1" applyAlignment="1" applyProtection="1">
      <alignment vertical="center" shrinkToFit="1"/>
      <protection locked="0"/>
    </xf>
    <xf numFmtId="0" fontId="23" fillId="0" borderId="9" xfId="0" applyNumberFormat="1" applyFont="1" applyFill="1" applyBorder="1" applyAlignment="1" applyProtection="1">
      <alignment vertical="center"/>
      <protection/>
    </xf>
    <xf numFmtId="176" fontId="0" fillId="0" borderId="9" xfId="0" applyNumberFormat="1" applyFont="1" applyBorder="1" applyAlignment="1">
      <alignment horizontal="center" vertical="center" shrinkToFit="1"/>
    </xf>
    <xf numFmtId="179" fontId="0" fillId="0" borderId="9" xfId="0" applyNumberFormat="1" applyFont="1" applyBorder="1" applyAlignment="1">
      <alignment horizontal="center" vertical="center" shrinkToFit="1"/>
    </xf>
    <xf numFmtId="179" fontId="0" fillId="0" borderId="9" xfId="0" applyNumberFormat="1" applyFont="1" applyBorder="1" applyAlignment="1" applyProtection="1">
      <alignment horizontal="center" vertical="center"/>
      <protection locked="0"/>
    </xf>
    <xf numFmtId="0" fontId="23" fillId="4" borderId="9" xfId="0" applyNumberFormat="1" applyFont="1" applyFill="1" applyBorder="1" applyAlignment="1" applyProtection="1">
      <alignment vertical="center"/>
      <protection/>
    </xf>
    <xf numFmtId="0" fontId="22" fillId="4" borderId="9" xfId="0" applyNumberFormat="1" applyFont="1" applyFill="1" applyBorder="1" applyAlignment="1" applyProtection="1">
      <alignment vertical="center"/>
      <protection/>
    </xf>
    <xf numFmtId="179" fontId="31" fillId="0" borderId="9" xfId="0" applyNumberFormat="1" applyFont="1" applyBorder="1" applyAlignment="1" applyProtection="1">
      <alignment horizontal="center" vertical="center"/>
      <protection locked="0"/>
    </xf>
    <xf numFmtId="0" fontId="22" fillId="0" borderId="9" xfId="0" applyFont="1" applyBorder="1" applyAlignment="1">
      <alignment/>
    </xf>
    <xf numFmtId="0" fontId="31" fillId="0" borderId="9" xfId="0" applyFont="1" applyBorder="1" applyAlignment="1">
      <alignment horizontal="center"/>
    </xf>
    <xf numFmtId="179" fontId="31" fillId="0" borderId="9" xfId="0" applyNumberFormat="1" applyFont="1" applyBorder="1" applyAlignment="1">
      <alignment/>
    </xf>
    <xf numFmtId="0" fontId="31" fillId="0" borderId="9" xfId="0" applyFont="1" applyBorder="1" applyAlignment="1">
      <alignment/>
    </xf>
    <xf numFmtId="176" fontId="31" fillId="0" borderId="9" xfId="0" applyNumberFormat="1" applyFont="1" applyFill="1" applyBorder="1" applyAlignment="1">
      <alignment horizontal="center" vertical="center" shrinkToFit="1"/>
    </xf>
    <xf numFmtId="176" fontId="0" fillId="0" borderId="9" xfId="0" applyNumberFormat="1" applyFont="1" applyBorder="1" applyAlignment="1">
      <alignment/>
    </xf>
    <xf numFmtId="0" fontId="21" fillId="0" borderId="0" xfId="0" applyFont="1" applyAlignment="1" applyProtection="1">
      <alignment horizontal="right" vertical="center"/>
      <protection locked="0"/>
    </xf>
    <xf numFmtId="0" fontId="39" fillId="0" borderId="9" xfId="0" applyFont="1" applyBorder="1" applyAlignment="1" applyProtection="1">
      <alignment horizontal="left" vertical="center" wrapText="1" shrinkToFit="1"/>
      <protection locked="0"/>
    </xf>
    <xf numFmtId="0" fontId="21" fillId="0" borderId="9" xfId="0" applyFont="1" applyBorder="1" applyAlignment="1" applyProtection="1">
      <alignment vertical="center" wrapText="1"/>
      <protection locked="0"/>
    </xf>
    <xf numFmtId="0" fontId="37" fillId="0" borderId="9" xfId="0" applyFont="1" applyBorder="1" applyAlignment="1" applyProtection="1">
      <alignment vertical="center" wrapText="1"/>
      <protection locked="0"/>
    </xf>
    <xf numFmtId="0" fontId="3" fillId="0" borderId="9" xfId="0" applyFont="1" applyBorder="1" applyAlignment="1" applyProtection="1">
      <alignment wrapText="1"/>
      <protection locked="0"/>
    </xf>
    <xf numFmtId="0" fontId="39" fillId="0" borderId="0" xfId="0" applyFont="1" applyAlignment="1">
      <alignment horizontal="center" wrapText="1"/>
    </xf>
    <xf numFmtId="184" fontId="18" fillId="0" borderId="0" xfId="0" applyNumberFormat="1" applyFont="1" applyAlignment="1">
      <alignment/>
    </xf>
    <xf numFmtId="179" fontId="18" fillId="0" borderId="0" xfId="0" applyNumberFormat="1" applyFont="1" applyAlignment="1">
      <alignment/>
    </xf>
    <xf numFmtId="184" fontId="36" fillId="0" borderId="0" xfId="0" applyNumberFormat="1" applyFont="1" applyAlignment="1">
      <alignment/>
    </xf>
    <xf numFmtId="177" fontId="36" fillId="0" borderId="0" xfId="0" applyNumberFormat="1" applyFont="1" applyAlignment="1">
      <alignment/>
    </xf>
    <xf numFmtId="179" fontId="36" fillId="0" borderId="0" xfId="0" applyNumberFormat="1" applyFont="1" applyAlignment="1">
      <alignment/>
    </xf>
    <xf numFmtId="184" fontId="22" fillId="0" borderId="9" xfId="0" applyNumberFormat="1" applyFont="1" applyBorder="1" applyAlignment="1">
      <alignment horizontal="center" vertical="center" wrapText="1"/>
    </xf>
    <xf numFmtId="184" fontId="60" fillId="0" borderId="9" xfId="0" applyNumberFormat="1" applyFont="1" applyBorder="1" applyAlignment="1">
      <alignment horizontal="center" vertical="center" wrapText="1"/>
    </xf>
    <xf numFmtId="177" fontId="59" fillId="0" borderId="9" xfId="0" applyNumberFormat="1" applyFont="1" applyBorder="1" applyAlignment="1">
      <alignment horizontal="center" vertical="center" wrapText="1"/>
    </xf>
    <xf numFmtId="179" fontId="30" fillId="0" borderId="9" xfId="0" applyNumberFormat="1" applyFont="1" applyBorder="1" applyAlignment="1" applyProtection="1">
      <alignment horizontal="center" vertical="center" shrinkToFit="1"/>
      <protection/>
    </xf>
    <xf numFmtId="179" fontId="31" fillId="0" borderId="9" xfId="0" applyNumberFormat="1" applyFont="1" applyBorder="1" applyAlignment="1" applyProtection="1">
      <alignment horizontal="center" vertical="center" shrinkToFit="1"/>
      <protection locked="0"/>
    </xf>
    <xf numFmtId="176" fontId="30" fillId="0" borderId="9" xfId="0" applyNumberFormat="1" applyFont="1" applyBorder="1" applyAlignment="1" applyProtection="1">
      <alignment horizontal="center" vertical="center" shrinkToFit="1"/>
      <protection locked="0"/>
    </xf>
    <xf numFmtId="176" fontId="31" fillId="0" borderId="9" xfId="0" applyNumberFormat="1" applyFont="1" applyBorder="1" applyAlignment="1" applyProtection="1">
      <alignment horizontal="center" vertical="center" shrinkToFit="1"/>
      <protection locked="0"/>
    </xf>
    <xf numFmtId="176" fontId="1" fillId="0" borderId="9" xfId="0" applyNumberFormat="1" applyFont="1" applyBorder="1" applyAlignment="1" applyProtection="1">
      <alignment horizontal="center" vertical="center" shrinkToFit="1"/>
      <protection locked="0"/>
    </xf>
    <xf numFmtId="179" fontId="1" fillId="0" borderId="9" xfId="0" applyNumberFormat="1" applyFont="1" applyBorder="1" applyAlignment="1" applyProtection="1">
      <alignment horizontal="center" vertical="center" shrinkToFit="1"/>
      <protection/>
    </xf>
    <xf numFmtId="177" fontId="29" fillId="0" borderId="9" xfId="0" applyNumberFormat="1" applyFont="1" applyBorder="1" applyAlignment="1" applyProtection="1">
      <alignment horizontal="center" vertical="center" shrinkToFit="1"/>
      <protection/>
    </xf>
    <xf numFmtId="177" fontId="1" fillId="0" borderId="9" xfId="0" applyNumberFormat="1" applyFont="1" applyBorder="1" applyAlignment="1" applyProtection="1">
      <alignment horizontal="center" vertical="center" shrinkToFit="1"/>
      <protection/>
    </xf>
    <xf numFmtId="0" fontId="23" fillId="0" borderId="9" xfId="0" applyFont="1" applyFill="1" applyBorder="1" applyAlignment="1" applyProtection="1">
      <alignment horizontal="left" vertical="center" shrinkToFit="1"/>
      <protection locked="0"/>
    </xf>
    <xf numFmtId="176" fontId="1" fillId="0" borderId="9" xfId="0" applyNumberFormat="1" applyFont="1" applyFill="1" applyBorder="1" applyAlignment="1" applyProtection="1">
      <alignment horizontal="center" vertical="center" shrinkToFit="1"/>
      <protection locked="0"/>
    </xf>
    <xf numFmtId="0" fontId="40" fillId="0" borderId="9" xfId="0" applyFont="1" applyBorder="1" applyAlignment="1">
      <alignment/>
    </xf>
    <xf numFmtId="0" fontId="43" fillId="0" borderId="9" xfId="0" applyFont="1" applyBorder="1" applyAlignment="1" applyProtection="1">
      <alignment horizontal="center" vertical="center" wrapText="1"/>
      <protection locked="0"/>
    </xf>
    <xf numFmtId="0" fontId="32" fillId="0" borderId="9" xfId="0" applyFont="1" applyBorder="1" applyAlignment="1" applyProtection="1">
      <alignment horizontal="center" vertical="center" wrapText="1"/>
      <protection locked="0"/>
    </xf>
    <xf numFmtId="0" fontId="32" fillId="0" borderId="9" xfId="0" applyFont="1" applyBorder="1" applyAlignment="1" applyProtection="1">
      <alignment vertical="center" wrapText="1"/>
      <protection locked="0"/>
    </xf>
    <xf numFmtId="0" fontId="2" fillId="0" borderId="0" xfId="0" applyFont="1" applyFill="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39" fillId="0" borderId="0" xfId="0" applyFont="1" applyFill="1" applyAlignment="1" applyProtection="1">
      <alignment horizontal="center" vertical="center"/>
      <protection locked="0"/>
    </xf>
    <xf numFmtId="0" fontId="58" fillId="0" borderId="0" xfId="0" applyFont="1" applyFill="1" applyAlignment="1" applyProtection="1">
      <alignment horizontal="center" vertical="center"/>
      <protection locked="0"/>
    </xf>
    <xf numFmtId="0" fontId="61" fillId="0" borderId="0" xfId="0" applyFont="1" applyFill="1" applyAlignment="1" applyProtection="1">
      <alignment horizontal="center" vertical="center"/>
      <protection locked="0"/>
    </xf>
    <xf numFmtId="0" fontId="62" fillId="0" borderId="0" xfId="0" applyFont="1" applyFill="1" applyAlignment="1" applyProtection="1">
      <alignment horizontal="center" vertical="center"/>
      <protection locked="0"/>
    </xf>
    <xf numFmtId="0" fontId="61" fillId="0" borderId="0" xfId="0" applyFont="1" applyFill="1" applyAlignment="1" applyProtection="1">
      <alignment horizontal="center" vertical="center" shrinkToFit="1"/>
      <protection locked="0"/>
    </xf>
    <xf numFmtId="0" fontId="23" fillId="0" borderId="0" xfId="0" applyFont="1" applyFill="1" applyAlignment="1" applyProtection="1">
      <alignment horizontal="center" vertical="center" shrinkToFit="1"/>
      <protection locked="0"/>
    </xf>
    <xf numFmtId="184" fontId="14" fillId="0" borderId="0" xfId="0" applyNumberFormat="1" applyFont="1" applyFill="1" applyAlignment="1" applyProtection="1">
      <alignment horizontal="center" vertical="center"/>
      <protection locked="0"/>
    </xf>
    <xf numFmtId="185" fontId="14" fillId="0" borderId="0" xfId="0" applyNumberFormat="1" applyFont="1" applyFill="1" applyAlignment="1" applyProtection="1">
      <alignment horizontal="center" vertical="center"/>
      <protection locked="0"/>
    </xf>
    <xf numFmtId="179" fontId="14" fillId="0" borderId="0" xfId="0" applyNumberFormat="1" applyFont="1" applyFill="1" applyAlignment="1" applyProtection="1">
      <alignment horizontal="center" vertical="center"/>
      <protection locked="0"/>
    </xf>
    <xf numFmtId="184" fontId="61" fillId="0" borderId="0" xfId="0" applyNumberFormat="1" applyFont="1" applyFill="1" applyAlignment="1" applyProtection="1">
      <alignment horizontal="center" vertical="center"/>
      <protection locked="0"/>
    </xf>
    <xf numFmtId="0" fontId="14" fillId="0" borderId="0" xfId="0" applyFont="1" applyFill="1" applyAlignment="1" applyProtection="1">
      <alignment horizontal="center" vertical="center"/>
      <protection locked="0"/>
    </xf>
    <xf numFmtId="0" fontId="21" fillId="0" borderId="0" xfId="0" applyFont="1" applyFill="1" applyAlignment="1" applyProtection="1">
      <alignment horizontal="left" vertical="center" shrinkToFit="1"/>
      <protection locked="0"/>
    </xf>
    <xf numFmtId="184" fontId="18" fillId="0" borderId="0" xfId="0" applyNumberFormat="1" applyFont="1" applyFill="1" applyAlignment="1" applyProtection="1">
      <alignment horizontal="center" vertical="center"/>
      <protection locked="0"/>
    </xf>
    <xf numFmtId="185" fontId="18" fillId="0" borderId="0" xfId="0" applyNumberFormat="1" applyFont="1" applyFill="1" applyAlignment="1" applyProtection="1">
      <alignment horizontal="center" vertical="center"/>
      <protection locked="0"/>
    </xf>
    <xf numFmtId="179" fontId="18" fillId="0" borderId="0" xfId="0" applyNumberFormat="1" applyFont="1" applyFill="1" applyAlignment="1" applyProtection="1">
      <alignment horizontal="center" vertical="center"/>
      <protection locked="0"/>
    </xf>
    <xf numFmtId="184" fontId="36" fillId="0" borderId="0" xfId="0" applyNumberFormat="1" applyFont="1" applyFill="1" applyAlignment="1" applyProtection="1">
      <alignment horizontal="center" vertical="center"/>
      <protection locked="0"/>
    </xf>
    <xf numFmtId="0" fontId="22" fillId="0" borderId="9" xfId="0" applyFont="1" applyFill="1" applyBorder="1" applyAlignment="1" applyProtection="1">
      <alignment horizontal="center" vertical="center" shrinkToFit="1"/>
      <protection locked="0"/>
    </xf>
    <xf numFmtId="184" fontId="22" fillId="0" borderId="9" xfId="0" applyNumberFormat="1" applyFont="1" applyFill="1" applyBorder="1" applyAlignment="1" applyProtection="1">
      <alignment horizontal="center" vertical="center" wrapText="1"/>
      <protection locked="0"/>
    </xf>
    <xf numFmtId="185" fontId="22" fillId="0" borderId="9" xfId="0" applyNumberFormat="1" applyFont="1" applyFill="1" applyBorder="1" applyAlignment="1" applyProtection="1">
      <alignment horizontal="center" vertical="center" wrapText="1"/>
      <protection locked="0"/>
    </xf>
    <xf numFmtId="179" fontId="22" fillId="0" borderId="9" xfId="0" applyNumberFormat="1" applyFont="1" applyFill="1" applyBorder="1" applyAlignment="1" applyProtection="1">
      <alignment horizontal="center" vertical="center" wrapText="1"/>
      <protection locked="0"/>
    </xf>
    <xf numFmtId="184" fontId="59" fillId="0" borderId="9" xfId="0" applyNumberFormat="1" applyFont="1" applyFill="1" applyBorder="1" applyAlignment="1" applyProtection="1">
      <alignment horizontal="center" vertical="center" wrapText="1"/>
      <protection locked="0"/>
    </xf>
    <xf numFmtId="184" fontId="59" fillId="0" borderId="9" xfId="0" applyNumberFormat="1" applyFont="1" applyFill="1" applyBorder="1" applyAlignment="1">
      <alignment horizontal="center" vertical="center" wrapText="1"/>
    </xf>
    <xf numFmtId="0" fontId="119" fillId="0" borderId="9" xfId="0" applyNumberFormat="1" applyFont="1" applyFill="1" applyBorder="1" applyAlignment="1" applyProtection="1">
      <alignment horizontal="center" vertical="center"/>
      <protection/>
    </xf>
    <xf numFmtId="185" fontId="120" fillId="0" borderId="9" xfId="0" applyNumberFormat="1" applyFont="1" applyFill="1" applyBorder="1" applyAlignment="1" applyProtection="1">
      <alignment horizontal="center" vertical="center" shrinkToFit="1"/>
      <protection/>
    </xf>
    <xf numFmtId="179" fontId="120" fillId="0" borderId="9" xfId="0" applyNumberFormat="1" applyFont="1" applyFill="1" applyBorder="1" applyAlignment="1" applyProtection="1">
      <alignment horizontal="center" vertical="center" shrinkToFit="1"/>
      <protection/>
    </xf>
    <xf numFmtId="0" fontId="120" fillId="0" borderId="9" xfId="0" applyNumberFormat="1" applyFont="1" applyFill="1" applyBorder="1" applyAlignment="1" applyProtection="1">
      <alignment horizontal="center" vertical="center"/>
      <protection/>
    </xf>
    <xf numFmtId="0" fontId="121" fillId="0" borderId="9" xfId="0" applyNumberFormat="1" applyFont="1" applyFill="1" applyBorder="1" applyAlignment="1">
      <alignment horizontal="center" vertical="center" shrinkToFit="1"/>
    </xf>
    <xf numFmtId="179" fontId="120" fillId="0" borderId="9" xfId="0" applyNumberFormat="1" applyFont="1" applyFill="1" applyBorder="1" applyAlignment="1">
      <alignment horizontal="center" vertical="center" shrinkToFit="1"/>
    </xf>
    <xf numFmtId="0" fontId="23" fillId="0" borderId="9" xfId="0" applyNumberFormat="1" applyFont="1" applyFill="1" applyBorder="1" applyAlignment="1" applyProtection="1">
      <alignment horizontal="center" vertical="center"/>
      <protection/>
    </xf>
    <xf numFmtId="0" fontId="122" fillId="0" borderId="9" xfId="0" applyNumberFormat="1" applyFont="1" applyFill="1" applyBorder="1" applyAlignment="1" applyProtection="1">
      <alignment horizontal="center" vertical="center"/>
      <protection/>
    </xf>
    <xf numFmtId="185" fontId="123" fillId="0" borderId="9" xfId="0" applyNumberFormat="1" applyFont="1" applyFill="1" applyBorder="1" applyAlignment="1" applyProtection="1">
      <alignment horizontal="center" vertical="center" shrinkToFit="1"/>
      <protection/>
    </xf>
    <xf numFmtId="179" fontId="123" fillId="0" borderId="9" xfId="0" applyNumberFormat="1" applyFont="1" applyFill="1" applyBorder="1" applyAlignment="1" applyProtection="1">
      <alignment horizontal="center" vertical="center" shrinkToFit="1"/>
      <protection/>
    </xf>
    <xf numFmtId="0" fontId="124" fillId="0" borderId="9" xfId="0" applyNumberFormat="1" applyFont="1" applyFill="1" applyBorder="1" applyAlignment="1">
      <alignment horizontal="center" vertical="center" shrinkToFit="1"/>
    </xf>
    <xf numFmtId="179" fontId="123" fillId="0" borderId="9" xfId="0" applyNumberFormat="1" applyFont="1" applyFill="1" applyBorder="1" applyAlignment="1">
      <alignment horizontal="center" vertical="center" shrinkToFit="1"/>
    </xf>
    <xf numFmtId="0" fontId="123" fillId="0" borderId="9" xfId="0" applyNumberFormat="1" applyFont="1" applyFill="1" applyBorder="1" applyAlignment="1" applyProtection="1">
      <alignment horizontal="center" vertical="center"/>
      <protection/>
    </xf>
    <xf numFmtId="0" fontId="23" fillId="0" borderId="10" xfId="0" applyNumberFormat="1" applyFont="1" applyFill="1" applyBorder="1" applyAlignment="1" applyProtection="1">
      <alignment horizontal="center" vertical="center"/>
      <protection/>
    </xf>
    <xf numFmtId="0" fontId="21" fillId="0" borderId="0" xfId="0" applyFont="1" applyFill="1" applyAlignment="1" applyProtection="1">
      <alignment horizontal="right" vertical="center"/>
      <protection locked="0"/>
    </xf>
    <xf numFmtId="0" fontId="22" fillId="0" borderId="9" xfId="0" applyFont="1" applyFill="1" applyBorder="1" applyAlignment="1" applyProtection="1">
      <alignment horizontal="center" vertical="center"/>
      <protection locked="0"/>
    </xf>
    <xf numFmtId="0" fontId="54" fillId="0" borderId="9" xfId="0" applyNumberFormat="1" applyFont="1" applyFill="1" applyBorder="1" applyAlignment="1" applyProtection="1">
      <alignment horizontal="center" vertical="center" wrapText="1"/>
      <protection locked="0"/>
    </xf>
    <xf numFmtId="0" fontId="23" fillId="0" borderId="9" xfId="0" applyNumberFormat="1" applyFont="1" applyFill="1" applyBorder="1" applyAlignment="1" applyProtection="1">
      <alignment horizontal="center" vertical="center" wrapText="1"/>
      <protection locked="0"/>
    </xf>
    <xf numFmtId="0" fontId="52"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vertical="center"/>
      <protection locked="0"/>
    </xf>
    <xf numFmtId="0" fontId="98" fillId="0" borderId="9" xfId="0" applyNumberFormat="1" applyFont="1" applyFill="1" applyBorder="1" applyAlignment="1" applyProtection="1">
      <alignment horizontal="center" vertical="center"/>
      <protection locked="0"/>
    </xf>
    <xf numFmtId="0" fontId="59" fillId="0" borderId="9" xfId="0" applyNumberFormat="1" applyFont="1" applyFill="1" applyBorder="1" applyAlignment="1" applyProtection="1">
      <alignment horizontal="center" vertical="center"/>
      <protection locked="0"/>
    </xf>
    <xf numFmtId="0" fontId="98" fillId="0" borderId="9" xfId="0" applyNumberFormat="1" applyFont="1" applyFill="1" applyBorder="1" applyAlignment="1" applyProtection="1">
      <alignment horizontal="center" vertical="center" wrapText="1"/>
      <protection locked="0"/>
    </xf>
    <xf numFmtId="0" fontId="23" fillId="0" borderId="11" xfId="0" applyNumberFormat="1" applyFont="1" applyFill="1" applyBorder="1" applyAlignment="1" applyProtection="1">
      <alignment horizontal="center" vertical="center"/>
      <protection/>
    </xf>
    <xf numFmtId="0" fontId="119" fillId="0" borderId="9" xfId="0" applyFont="1" applyFill="1" applyBorder="1" applyAlignment="1" applyProtection="1">
      <alignment horizontal="center" vertical="center" shrinkToFit="1"/>
      <protection locked="0"/>
    </xf>
    <xf numFmtId="0" fontId="119" fillId="0" borderId="0" xfId="0" applyFont="1" applyFill="1" applyAlignment="1" applyProtection="1">
      <alignment horizontal="center" vertical="center" shrinkToFit="1"/>
      <protection locked="0"/>
    </xf>
    <xf numFmtId="0" fontId="122" fillId="0" borderId="9" xfId="0" applyFont="1" applyFill="1" applyBorder="1" applyAlignment="1" applyProtection="1">
      <alignment horizontal="center" vertical="center" shrinkToFit="1"/>
      <protection locked="0"/>
    </xf>
    <xf numFmtId="0" fontId="24"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lignment horizontal="center" vertical="center" shrinkToFit="1"/>
    </xf>
    <xf numFmtId="185" fontId="1" fillId="0" borderId="0" xfId="0" applyNumberFormat="1" applyFont="1" applyFill="1" applyAlignment="1" applyProtection="1">
      <alignment horizontal="center" vertical="center"/>
      <protection locked="0"/>
    </xf>
    <xf numFmtId="179" fontId="1" fillId="0" borderId="0" xfId="0" applyNumberFormat="1" applyFont="1" applyFill="1" applyAlignment="1" applyProtection="1">
      <alignment horizontal="center" vertical="center"/>
      <protection locked="0"/>
    </xf>
    <xf numFmtId="184" fontId="29" fillId="0" borderId="19" xfId="0" applyNumberFormat="1" applyFont="1" applyFill="1" applyBorder="1" applyAlignment="1" applyProtection="1">
      <alignment horizontal="center" vertical="center"/>
      <protection locked="0"/>
    </xf>
    <xf numFmtId="184" fontId="29" fillId="0" borderId="0" xfId="0" applyNumberFormat="1" applyFont="1" applyFill="1" applyAlignment="1" applyProtection="1">
      <alignment horizontal="center" vertical="center"/>
      <protection locked="0"/>
    </xf>
    <xf numFmtId="0" fontId="22" fillId="0" borderId="9" xfId="0" applyNumberFormat="1" applyFont="1" applyFill="1" applyBorder="1" applyAlignment="1" applyProtection="1">
      <alignment horizontal="center" vertical="center"/>
      <protection locked="0"/>
    </xf>
    <xf numFmtId="184" fontId="0" fillId="0" borderId="0" xfId="0" applyNumberFormat="1" applyFont="1" applyAlignment="1">
      <alignment/>
    </xf>
    <xf numFmtId="184" fontId="0" fillId="0" borderId="0" xfId="0" applyNumberFormat="1" applyFont="1" applyAlignment="1">
      <alignment horizontal="center"/>
    </xf>
    <xf numFmtId="185" fontId="0" fillId="0" borderId="0" xfId="0" applyNumberFormat="1" applyFont="1" applyAlignment="1">
      <alignment/>
    </xf>
    <xf numFmtId="0" fontId="27" fillId="0" borderId="0" xfId="0" applyNumberFormat="1" applyFont="1" applyAlignment="1">
      <alignment/>
    </xf>
    <xf numFmtId="0" fontId="0" fillId="0" borderId="0" xfId="0" applyNumberFormat="1" applyFont="1" applyAlignment="1">
      <alignment/>
    </xf>
    <xf numFmtId="184" fontId="18" fillId="0" borderId="0" xfId="0" applyNumberFormat="1" applyFont="1" applyAlignment="1">
      <alignment horizontal="center"/>
    </xf>
    <xf numFmtId="185" fontId="18" fillId="0" borderId="0" xfId="0" applyNumberFormat="1" applyFont="1" applyAlignment="1">
      <alignment/>
    </xf>
    <xf numFmtId="0" fontId="36" fillId="0" borderId="0" xfId="0" applyNumberFormat="1" applyFont="1" applyAlignment="1">
      <alignment/>
    </xf>
    <xf numFmtId="185" fontId="22" fillId="0" borderId="9" xfId="0" applyNumberFormat="1" applyFont="1" applyBorder="1" applyAlignment="1">
      <alignment horizontal="center" vertical="center" wrapText="1"/>
    </xf>
    <xf numFmtId="0" fontId="59" fillId="0" borderId="9" xfId="0" applyNumberFormat="1" applyFont="1" applyBorder="1" applyAlignment="1">
      <alignment horizontal="center" vertical="center" wrapText="1"/>
    </xf>
    <xf numFmtId="185" fontId="30" fillId="0" borderId="9" xfId="0" applyNumberFormat="1" applyFont="1" applyBorder="1" applyAlignment="1" applyProtection="1">
      <alignment horizontal="center" vertical="center" shrinkToFit="1"/>
      <protection locked="0"/>
    </xf>
    <xf numFmtId="177" fontId="30" fillId="0" borderId="9" xfId="0" applyNumberFormat="1" applyFont="1" applyBorder="1" applyAlignment="1" applyProtection="1">
      <alignment horizontal="center" vertical="center" shrinkToFit="1"/>
      <protection/>
    </xf>
    <xf numFmtId="0" fontId="63" fillId="0" borderId="9" xfId="0" applyNumberFormat="1" applyFont="1" applyBorder="1" applyAlignment="1" applyProtection="1">
      <alignment horizontal="center" shrinkToFit="1"/>
      <protection locked="0"/>
    </xf>
    <xf numFmtId="176" fontId="63" fillId="0" borderId="9" xfId="0" applyNumberFormat="1" applyFont="1" applyBorder="1" applyAlignment="1" applyProtection="1">
      <alignment horizontal="center" shrinkToFit="1"/>
      <protection/>
    </xf>
    <xf numFmtId="178" fontId="28" fillId="0" borderId="9" xfId="63" applyNumberFormat="1" applyFont="1" applyBorder="1" applyAlignment="1">
      <alignment horizontal="center" vertical="center" wrapText="1"/>
      <protection/>
    </xf>
    <xf numFmtId="0" fontId="23" fillId="0" borderId="9" xfId="0" applyFont="1" applyBorder="1" applyAlignment="1" applyProtection="1">
      <alignment vertical="center"/>
      <protection locked="0"/>
    </xf>
    <xf numFmtId="178" fontId="13" fillId="0" borderId="9" xfId="63" applyNumberFormat="1" applyFont="1" applyBorder="1" applyAlignment="1">
      <alignment horizontal="center" vertical="center" wrapText="1"/>
      <protection/>
    </xf>
    <xf numFmtId="185" fontId="1" fillId="0" borderId="9" xfId="0" applyNumberFormat="1" applyFont="1" applyBorder="1" applyAlignment="1" applyProtection="1">
      <alignment horizontal="center" vertical="center" shrinkToFit="1"/>
      <protection locked="0"/>
    </xf>
    <xf numFmtId="0" fontId="1" fillId="0" borderId="9" xfId="0" applyNumberFormat="1" applyFont="1" applyFill="1" applyBorder="1" applyAlignment="1" applyProtection="1">
      <alignment horizontal="center" vertical="center"/>
      <protection/>
    </xf>
    <xf numFmtId="178" fontId="13" fillId="0" borderId="9" xfId="63" applyNumberFormat="1" applyFont="1" applyFill="1" applyBorder="1" applyAlignment="1">
      <alignment horizontal="center" vertical="center" wrapText="1"/>
      <protection/>
    </xf>
    <xf numFmtId="0" fontId="23" fillId="0" borderId="9" xfId="0" applyFont="1" applyFill="1" applyBorder="1" applyAlignment="1" applyProtection="1">
      <alignment horizontal="left" vertical="center"/>
      <protection locked="0"/>
    </xf>
    <xf numFmtId="184" fontId="0" fillId="0" borderId="9" xfId="0" applyNumberFormat="1" applyFont="1" applyBorder="1" applyAlignment="1">
      <alignment horizontal="center"/>
    </xf>
    <xf numFmtId="184" fontId="0" fillId="0" borderId="9" xfId="0" applyNumberFormat="1" applyFont="1" applyBorder="1" applyAlignment="1">
      <alignment horizontal="center" vertical="center"/>
    </xf>
    <xf numFmtId="0" fontId="14" fillId="21" borderId="9" xfId="0" applyNumberFormat="1" applyFont="1" applyFill="1" applyBorder="1" applyAlignment="1" applyProtection="1">
      <alignment horizontal="center" vertical="center"/>
      <protection/>
    </xf>
    <xf numFmtId="0" fontId="18" fillId="0" borderId="0" xfId="0" applyNumberFormat="1" applyFont="1" applyAlignment="1">
      <alignment/>
    </xf>
    <xf numFmtId="0" fontId="22" fillId="0" borderId="9" xfId="0" applyNumberFormat="1" applyFont="1" applyBorder="1" applyAlignment="1">
      <alignment horizontal="center" vertical="center" wrapText="1"/>
    </xf>
    <xf numFmtId="179" fontId="31" fillId="0" borderId="9" xfId="0" applyNumberFormat="1" applyFont="1" applyBorder="1" applyAlignment="1" applyProtection="1">
      <alignment horizontal="center" vertical="center" shrinkToFit="1"/>
      <protection/>
    </xf>
    <xf numFmtId="3" fontId="54" fillId="0" borderId="9" xfId="0" applyNumberFormat="1" applyFont="1" applyBorder="1" applyAlignment="1" applyProtection="1">
      <alignment horizontal="left" vertical="center"/>
      <protection locked="0"/>
    </xf>
    <xf numFmtId="0" fontId="18" fillId="0" borderId="9" xfId="0" applyFont="1" applyBorder="1" applyAlignment="1" applyProtection="1">
      <alignment horizontal="left" vertical="center"/>
      <protection locked="0"/>
    </xf>
    <xf numFmtId="179" fontId="0" fillId="0" borderId="9" xfId="0" applyNumberFormat="1" applyFont="1" applyBorder="1" applyAlignment="1" applyProtection="1">
      <alignment horizontal="center" vertical="center" shrinkToFit="1"/>
      <protection/>
    </xf>
    <xf numFmtId="0" fontId="21" fillId="0" borderId="9" xfId="0" applyFont="1" applyBorder="1" applyAlignment="1">
      <alignment horizontal="center" vertical="center" wrapText="1"/>
    </xf>
    <xf numFmtId="0" fontId="5" fillId="0" borderId="9" xfId="0" applyFont="1" applyBorder="1" applyAlignment="1">
      <alignment horizontal="left" vertical="center" wrapText="1"/>
    </xf>
    <xf numFmtId="0" fontId="21" fillId="0" borderId="9" xfId="0" applyFont="1" applyBorder="1" applyAlignment="1" applyProtection="1">
      <alignment horizontal="left" vertical="center"/>
      <protection locked="0"/>
    </xf>
    <xf numFmtId="0" fontId="18" fillId="0" borderId="9" xfId="0" applyFont="1" applyBorder="1" applyAlignment="1" applyProtection="1">
      <alignment vertical="center" wrapText="1"/>
      <protection locked="0"/>
    </xf>
    <xf numFmtId="0" fontId="36" fillId="0" borderId="9" xfId="0" applyFont="1" applyBorder="1" applyAlignment="1" applyProtection="1">
      <alignment vertical="center" wrapText="1"/>
      <protection locked="0"/>
    </xf>
    <xf numFmtId="0" fontId="18" fillId="0" borderId="9" xfId="0" applyFont="1" applyBorder="1" applyAlignment="1" applyProtection="1">
      <alignment horizontal="left" vertical="center" wrapText="1" shrinkToFit="1"/>
      <protection locked="0"/>
    </xf>
    <xf numFmtId="0" fontId="18" fillId="0" borderId="9" xfId="0" applyFont="1" applyFill="1" applyBorder="1" applyAlignment="1" applyProtection="1">
      <alignment horizontal="left" vertical="center" wrapText="1" shrinkToFit="1"/>
      <protection locked="0"/>
    </xf>
    <xf numFmtId="0" fontId="21" fillId="0" borderId="9" xfId="0" applyFont="1" applyBorder="1" applyAlignment="1" applyProtection="1">
      <alignment horizontal="left" vertical="center" wrapText="1" shrinkToFit="1"/>
      <protection locked="0"/>
    </xf>
    <xf numFmtId="0" fontId="21" fillId="0" borderId="9" xfId="0" applyFont="1" applyBorder="1" applyAlignment="1" applyProtection="1">
      <alignment vertical="center"/>
      <protection locked="0"/>
    </xf>
    <xf numFmtId="0" fontId="5" fillId="0" borderId="9" xfId="0" applyFont="1" applyBorder="1" applyAlignment="1">
      <alignment horizontal="justify" vertical="center"/>
    </xf>
    <xf numFmtId="0" fontId="64" fillId="0" borderId="0" xfId="0" applyFont="1" applyAlignment="1">
      <alignment vertical="center"/>
    </xf>
    <xf numFmtId="0" fontId="0" fillId="0" borderId="0" xfId="0" applyFont="1" applyAlignment="1">
      <alignment horizontal="distributed"/>
    </xf>
    <xf numFmtId="0" fontId="65" fillId="0" borderId="0" xfId="0" applyFont="1" applyAlignment="1">
      <alignment horizontal="center" vertical="center"/>
    </xf>
    <xf numFmtId="0" fontId="66" fillId="0" borderId="0" xfId="0" applyFont="1" applyAlignment="1">
      <alignment horizontal="center"/>
    </xf>
    <xf numFmtId="0" fontId="67" fillId="0" borderId="0" xfId="0" applyFont="1" applyAlignment="1">
      <alignment vertical="center"/>
    </xf>
    <xf numFmtId="0" fontId="67" fillId="0" borderId="0" xfId="0" applyFont="1" applyAlignment="1">
      <alignment horizontal="distributed" vertical="center"/>
    </xf>
    <xf numFmtId="58" fontId="67" fillId="0" borderId="0" xfId="0" applyNumberFormat="1" applyFont="1" applyAlignment="1">
      <alignment horizontal="distributed" vertical="center"/>
    </xf>
    <xf numFmtId="0" fontId="3" fillId="0" borderId="0" xfId="0" applyFont="1" applyAlignment="1">
      <alignment horizontal="left" vertical="center"/>
    </xf>
    <xf numFmtId="0" fontId="0" fillId="0" borderId="0" xfId="0" applyFont="1" applyAlignment="1">
      <alignment horizontal="left" vertical="center"/>
    </xf>
    <xf numFmtId="0" fontId="68" fillId="0" borderId="9" xfId="0" applyNumberFormat="1" applyFont="1" applyBorder="1" applyAlignment="1">
      <alignment horizontal="center" vertical="center" wrapText="1"/>
    </xf>
    <xf numFmtId="0" fontId="23" fillId="0" borderId="9" xfId="0" applyNumberFormat="1" applyFont="1" applyBorder="1" applyAlignment="1">
      <alignment vertical="center" wrapText="1"/>
    </xf>
    <xf numFmtId="0" fontId="69" fillId="0" borderId="9" xfId="0" applyNumberFormat="1" applyFont="1" applyBorder="1" applyAlignment="1" applyProtection="1">
      <alignment vertical="center" wrapText="1"/>
      <protection locked="0"/>
    </xf>
    <xf numFmtId="0" fontId="0" fillId="0" borderId="0" xfId="0" applyFont="1" applyAlignment="1">
      <alignment horizontal="left" vertical="center" wrapText="1"/>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9年税收计划测算表" xfId="63"/>
    <cellStyle name="_ET_STYLE_NoName_00_" xfId="64"/>
    <cellStyle name="常规_山西省2014年全省和省本级预算执行情况与2015年全省和省本级预算草案（汇总全省和省本级0123）" xfId="65"/>
    <cellStyle name="常规_Sheet1_2018年预算" xfId="66"/>
    <cellStyle name="常规_2007年预算表" xfId="67"/>
    <cellStyle name="常规_Sheet1_2017年预算"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B31"/>
  <sheetViews>
    <sheetView zoomScale="85" zoomScaleNormal="85" workbookViewId="0" topLeftCell="A1">
      <selection activeCell="E45" sqref="E45"/>
    </sheetView>
  </sheetViews>
  <sheetFormatPr defaultColWidth="9.00390625" defaultRowHeight="14.25"/>
  <cols>
    <col min="1" max="1" width="20.75390625" style="728" customWidth="1"/>
    <col min="2" max="2" width="95.75390625" style="0" customWidth="1"/>
  </cols>
  <sheetData>
    <row r="1" ht="15" customHeight="1">
      <c r="A1" s="727" t="s">
        <v>0</v>
      </c>
    </row>
    <row r="2" spans="1:2" ht="40.5" customHeight="1">
      <c r="A2" s="141" t="s">
        <v>1</v>
      </c>
      <c r="B2" s="141"/>
    </row>
    <row r="3" spans="1:2" s="727" customFormat="1" ht="24.75" customHeight="1">
      <c r="A3" s="729" t="s">
        <v>2</v>
      </c>
      <c r="B3" s="729" t="s">
        <v>3</v>
      </c>
    </row>
    <row r="4" spans="1:2" ht="52.5" customHeight="1">
      <c r="A4" s="730" t="s">
        <v>4</v>
      </c>
      <c r="B4" s="731" t="s">
        <v>5</v>
      </c>
    </row>
    <row r="5" spans="1:2" ht="24" customHeight="1">
      <c r="A5" s="730" t="s">
        <v>6</v>
      </c>
      <c r="B5" s="731" t="s">
        <v>7</v>
      </c>
    </row>
    <row r="6" spans="1:2" ht="33.75" customHeight="1">
      <c r="A6" s="730" t="s">
        <v>8</v>
      </c>
      <c r="B6" s="731" t="s">
        <v>9</v>
      </c>
    </row>
    <row r="7" spans="1:2" ht="32.25" customHeight="1">
      <c r="A7" s="730" t="s">
        <v>10</v>
      </c>
      <c r="B7" s="731" t="s">
        <v>11</v>
      </c>
    </row>
    <row r="8" spans="1:2" ht="37.5" customHeight="1">
      <c r="A8" s="730" t="s">
        <v>12</v>
      </c>
      <c r="B8" s="731" t="s">
        <v>13</v>
      </c>
    </row>
    <row r="9" spans="1:2" ht="27" customHeight="1">
      <c r="A9" s="730" t="s">
        <v>14</v>
      </c>
      <c r="B9" s="731" t="s">
        <v>15</v>
      </c>
    </row>
    <row r="10" spans="1:2" ht="54.75" customHeight="1">
      <c r="A10" s="730" t="s">
        <v>16</v>
      </c>
      <c r="B10" s="731" t="s">
        <v>17</v>
      </c>
    </row>
    <row r="11" spans="1:2" ht="39" customHeight="1">
      <c r="A11" s="730" t="s">
        <v>18</v>
      </c>
      <c r="B11" s="731" t="s">
        <v>19</v>
      </c>
    </row>
    <row r="12" spans="1:2" ht="31.5" customHeight="1">
      <c r="A12" s="730" t="s">
        <v>20</v>
      </c>
      <c r="B12" s="731" t="s">
        <v>21</v>
      </c>
    </row>
    <row r="13" spans="1:2" ht="31.5" customHeight="1">
      <c r="A13" s="730" t="s">
        <v>22</v>
      </c>
      <c r="B13" s="731" t="s">
        <v>23</v>
      </c>
    </row>
    <row r="14" spans="1:2" ht="30.75" customHeight="1">
      <c r="A14" s="730" t="s">
        <v>24</v>
      </c>
      <c r="B14" s="731" t="s">
        <v>25</v>
      </c>
    </row>
    <row r="15" spans="1:2" ht="30" customHeight="1">
      <c r="A15" s="730" t="s">
        <v>26</v>
      </c>
      <c r="B15" s="731" t="s">
        <v>27</v>
      </c>
    </row>
    <row r="16" spans="1:2" ht="24" customHeight="1">
      <c r="A16" s="730" t="s">
        <v>28</v>
      </c>
      <c r="B16" s="731" t="s">
        <v>29</v>
      </c>
    </row>
    <row r="17" spans="1:2" ht="24" customHeight="1">
      <c r="A17" s="730" t="s">
        <v>30</v>
      </c>
      <c r="B17" s="731" t="s">
        <v>31</v>
      </c>
    </row>
    <row r="18" spans="1:2" ht="24" customHeight="1">
      <c r="A18" s="730" t="s">
        <v>32</v>
      </c>
      <c r="B18" s="731" t="s">
        <v>33</v>
      </c>
    </row>
    <row r="19" spans="1:2" ht="24" customHeight="1">
      <c r="A19" s="730" t="s">
        <v>34</v>
      </c>
      <c r="B19" s="731" t="s">
        <v>35</v>
      </c>
    </row>
    <row r="20" spans="1:2" ht="24" customHeight="1">
      <c r="A20" s="730" t="s">
        <v>36</v>
      </c>
      <c r="B20" s="731" t="s">
        <v>37</v>
      </c>
    </row>
    <row r="21" spans="1:2" ht="24" customHeight="1">
      <c r="A21" s="730" t="s">
        <v>38</v>
      </c>
      <c r="B21" s="731" t="s">
        <v>39</v>
      </c>
    </row>
    <row r="22" spans="1:2" ht="24" customHeight="1">
      <c r="A22" s="730" t="s">
        <v>40</v>
      </c>
      <c r="B22" s="731" t="s">
        <v>41</v>
      </c>
    </row>
    <row r="23" spans="1:2" ht="24" customHeight="1">
      <c r="A23" s="730" t="s">
        <v>42</v>
      </c>
      <c r="B23" s="731" t="s">
        <v>43</v>
      </c>
    </row>
    <row r="24" spans="1:2" ht="24" customHeight="1">
      <c r="A24" s="730" t="s">
        <v>44</v>
      </c>
      <c r="B24" s="731" t="s">
        <v>45</v>
      </c>
    </row>
    <row r="25" spans="1:2" ht="24" customHeight="1">
      <c r="A25" s="730" t="s">
        <v>46</v>
      </c>
      <c r="B25" s="731" t="s">
        <v>47</v>
      </c>
    </row>
    <row r="26" spans="1:2" ht="24" customHeight="1">
      <c r="A26" s="730" t="s">
        <v>48</v>
      </c>
      <c r="B26" s="731" t="s">
        <v>49</v>
      </c>
    </row>
    <row r="27" spans="1:2" ht="14.25">
      <c r="A27" s="732"/>
      <c r="B27" s="139"/>
    </row>
    <row r="28" spans="1:2" ht="14.25">
      <c r="A28" s="732"/>
      <c r="B28" s="139"/>
    </row>
    <row r="29" spans="1:2" ht="14.25">
      <c r="A29" s="732"/>
      <c r="B29" s="139"/>
    </row>
    <row r="30" spans="1:2" ht="14.25">
      <c r="A30" s="732"/>
      <c r="B30" s="139"/>
    </row>
    <row r="31" spans="1:2" ht="14.25">
      <c r="A31" s="732"/>
      <c r="B31" s="139"/>
    </row>
  </sheetData>
  <sheetProtection/>
  <mergeCells count="1">
    <mergeCell ref="A2:B2"/>
  </mergeCells>
  <printOptions horizontalCentered="1"/>
  <pageMargins left="0.9842519685039371" right="0.9842519685039371" top="0.9842519685039371" bottom="0.9842519685039371"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tabColor indexed="10"/>
  </sheetPr>
  <dimension ref="A1:E30"/>
  <sheetViews>
    <sheetView showGridLines="0" showZeros="0" zoomScale="85" zoomScaleNormal="85" workbookViewId="0" topLeftCell="A1">
      <pane xSplit="1" ySplit="3" topLeftCell="B4" activePane="bottomRight" state="frozen"/>
      <selection pane="bottomRight" activeCell="E45" sqref="E45"/>
    </sheetView>
  </sheetViews>
  <sheetFormatPr defaultColWidth="9.00390625" defaultRowHeight="14.25"/>
  <cols>
    <col min="1" max="1" width="40.25390625" style="197" customWidth="1"/>
    <col min="2" max="2" width="10.75390625" style="197" customWidth="1"/>
    <col min="3" max="3" width="9.375" style="197" customWidth="1"/>
    <col min="4" max="4" width="11.25390625" style="502" customWidth="1"/>
    <col min="5" max="5" width="44.125" style="503" customWidth="1"/>
    <col min="6" max="16384" width="9.00390625" style="197" customWidth="1"/>
  </cols>
  <sheetData>
    <row r="1" spans="1:5" s="1" customFormat="1" ht="40.5" customHeight="1">
      <c r="A1" s="199" t="s">
        <v>406</v>
      </c>
      <c r="B1" s="199"/>
      <c r="C1" s="199"/>
      <c r="D1" s="199"/>
      <c r="E1" s="199"/>
    </row>
    <row r="2" spans="1:5" s="194" customFormat="1" ht="18" customHeight="1">
      <c r="A2" s="504" t="s">
        <v>407</v>
      </c>
      <c r="B2" s="202"/>
      <c r="C2" s="202"/>
      <c r="D2" s="203"/>
      <c r="E2" s="204" t="s">
        <v>103</v>
      </c>
    </row>
    <row r="3" spans="1:5" s="195" customFormat="1" ht="38.25" customHeight="1">
      <c r="A3" s="168" t="s">
        <v>104</v>
      </c>
      <c r="B3" s="146" t="s">
        <v>408</v>
      </c>
      <c r="C3" s="146" t="s">
        <v>409</v>
      </c>
      <c r="D3" s="147" t="s">
        <v>112</v>
      </c>
      <c r="E3" s="146" t="s">
        <v>410</v>
      </c>
    </row>
    <row r="4" spans="1:5" s="196" customFormat="1" ht="21.75" customHeight="1">
      <c r="A4" s="505" t="s">
        <v>114</v>
      </c>
      <c r="B4" s="506">
        <f>B5+B20</f>
        <v>162348</v>
      </c>
      <c r="C4" s="506">
        <f>C5+C20</f>
        <v>165600</v>
      </c>
      <c r="D4" s="507">
        <f>(C4-B4)/B4*100</f>
        <v>2.0031044423091138</v>
      </c>
      <c r="E4" s="420"/>
    </row>
    <row r="5" spans="1:5" s="196" customFormat="1" ht="21.75" customHeight="1">
      <c r="A5" s="508" t="s">
        <v>411</v>
      </c>
      <c r="B5" s="509">
        <f>SUM(B6:B19)</f>
        <v>134395</v>
      </c>
      <c r="C5" s="509">
        <f>SUM(C6:C19)</f>
        <v>146560</v>
      </c>
      <c r="D5" s="507">
        <f>(C5-B5)/B5*100</f>
        <v>9.051676029614198</v>
      </c>
      <c r="E5" s="510"/>
    </row>
    <row r="6" spans="1:5" ht="21.75" customHeight="1">
      <c r="A6" s="511" t="s">
        <v>412</v>
      </c>
      <c r="B6" s="512">
        <v>46908</v>
      </c>
      <c r="C6" s="513">
        <v>67925</v>
      </c>
      <c r="D6" s="514"/>
      <c r="E6" s="515"/>
    </row>
    <row r="7" spans="1:5" ht="21.75" customHeight="1">
      <c r="A7" s="511" t="s">
        <v>413</v>
      </c>
      <c r="B7" s="512">
        <v>50274</v>
      </c>
      <c r="C7" s="513">
        <v>33000</v>
      </c>
      <c r="D7" s="514"/>
      <c r="E7" s="516"/>
    </row>
    <row r="8" spans="1:5" ht="21.75" customHeight="1">
      <c r="A8" s="511" t="s">
        <v>414</v>
      </c>
      <c r="B8" s="512">
        <v>1295</v>
      </c>
      <c r="C8" s="513">
        <v>1320</v>
      </c>
      <c r="D8" s="514"/>
      <c r="E8" s="517"/>
    </row>
    <row r="9" spans="1:5" ht="21.75" customHeight="1">
      <c r="A9" s="511" t="s">
        <v>415</v>
      </c>
      <c r="B9" s="512">
        <v>1895</v>
      </c>
      <c r="C9" s="513">
        <v>2200</v>
      </c>
      <c r="D9" s="514"/>
      <c r="E9" s="518"/>
    </row>
    <row r="10" spans="1:5" ht="21.75" customHeight="1">
      <c r="A10" s="511" t="s">
        <v>416</v>
      </c>
      <c r="B10" s="512">
        <v>15164</v>
      </c>
      <c r="C10" s="513">
        <v>19000</v>
      </c>
      <c r="D10" s="514"/>
      <c r="E10" s="421"/>
    </row>
    <row r="11" spans="1:5" ht="21.75" customHeight="1">
      <c r="A11" s="511" t="s">
        <v>417</v>
      </c>
      <c r="B11" s="512">
        <v>3247</v>
      </c>
      <c r="C11" s="513">
        <v>4500</v>
      </c>
      <c r="D11" s="514"/>
      <c r="E11" s="421"/>
    </row>
    <row r="12" spans="1:5" ht="21.75" customHeight="1">
      <c r="A12" s="511" t="s">
        <v>418</v>
      </c>
      <c r="B12" s="512">
        <v>2681</v>
      </c>
      <c r="C12" s="513">
        <v>3000</v>
      </c>
      <c r="D12" s="514"/>
      <c r="E12" s="421"/>
    </row>
    <row r="13" spans="1:5" ht="21.75" customHeight="1">
      <c r="A13" s="511" t="s">
        <v>419</v>
      </c>
      <c r="B13" s="512">
        <v>6574</v>
      </c>
      <c r="C13" s="513">
        <v>8500</v>
      </c>
      <c r="D13" s="514"/>
      <c r="E13" s="517"/>
    </row>
    <row r="14" spans="1:5" ht="21.75" customHeight="1">
      <c r="A14" s="511" t="s">
        <v>420</v>
      </c>
      <c r="B14" s="512">
        <v>1622</v>
      </c>
      <c r="C14" s="513">
        <v>2000</v>
      </c>
      <c r="D14" s="514"/>
      <c r="E14" s="421"/>
    </row>
    <row r="15" spans="1:5" ht="21.75" customHeight="1">
      <c r="A15" s="511" t="s">
        <v>421</v>
      </c>
      <c r="B15" s="512">
        <v>1954</v>
      </c>
      <c r="C15" s="513">
        <v>2000</v>
      </c>
      <c r="D15" s="514"/>
      <c r="E15" s="517"/>
    </row>
    <row r="16" spans="1:5" ht="21.75" customHeight="1">
      <c r="A16" s="511" t="s">
        <v>422</v>
      </c>
      <c r="B16" s="512">
        <v>626</v>
      </c>
      <c r="C16" s="513">
        <v>1000</v>
      </c>
      <c r="D16" s="514"/>
      <c r="E16" s="517"/>
    </row>
    <row r="17" spans="1:5" ht="21.75" customHeight="1">
      <c r="A17" s="511" t="s">
        <v>423</v>
      </c>
      <c r="B17" s="512">
        <v>1428</v>
      </c>
      <c r="C17" s="513">
        <v>1400</v>
      </c>
      <c r="D17" s="514"/>
      <c r="E17" s="517"/>
    </row>
    <row r="18" spans="1:5" ht="21.75" customHeight="1">
      <c r="A18" s="511" t="s">
        <v>424</v>
      </c>
      <c r="B18" s="512">
        <v>727</v>
      </c>
      <c r="C18" s="513">
        <v>715</v>
      </c>
      <c r="D18" s="514"/>
      <c r="E18" s="517"/>
    </row>
    <row r="19" spans="1:5" ht="21.75" customHeight="1">
      <c r="A19" s="511" t="s">
        <v>425</v>
      </c>
      <c r="B19" s="512"/>
      <c r="C19" s="513"/>
      <c r="D19" s="514"/>
      <c r="E19" s="517"/>
    </row>
    <row r="20" spans="1:5" s="196" customFormat="1" ht="21.75" customHeight="1">
      <c r="A20" s="508" t="s">
        <v>426</v>
      </c>
      <c r="B20" s="506">
        <f>B21+B22+B23+B24+B25+B26+B27+B28</f>
        <v>27953</v>
      </c>
      <c r="C20" s="506">
        <f>C21+C22+C23+C24+C25+C26+C27+C28</f>
        <v>19040</v>
      </c>
      <c r="D20" s="507">
        <f>(C20-B20)/B20*100</f>
        <v>-31.885665223768466</v>
      </c>
      <c r="E20" s="420"/>
    </row>
    <row r="21" spans="1:5" ht="21.75" customHeight="1">
      <c r="A21" s="511" t="s">
        <v>427</v>
      </c>
      <c r="B21" s="512">
        <v>15564</v>
      </c>
      <c r="C21" s="513">
        <v>12500</v>
      </c>
      <c r="D21" s="514"/>
      <c r="E21" s="517"/>
    </row>
    <row r="22" spans="1:5" ht="22.5" customHeight="1">
      <c r="A22" s="511" t="s">
        <v>428</v>
      </c>
      <c r="B22" s="512">
        <v>7179</v>
      </c>
      <c r="C22" s="513">
        <v>140</v>
      </c>
      <c r="D22" s="514"/>
      <c r="E22" s="519" t="s">
        <v>429</v>
      </c>
    </row>
    <row r="23" spans="1:5" ht="21.75" customHeight="1">
      <c r="A23" s="511" t="s">
        <v>430</v>
      </c>
      <c r="B23" s="520">
        <v>4473</v>
      </c>
      <c r="C23" s="513">
        <v>3500</v>
      </c>
      <c r="D23" s="514"/>
      <c r="E23" s="521"/>
    </row>
    <row r="24" spans="1:5" ht="21.75" customHeight="1">
      <c r="A24" s="511" t="s">
        <v>431</v>
      </c>
      <c r="B24" s="522"/>
      <c r="C24" s="513"/>
      <c r="D24" s="514"/>
      <c r="E24" s="521"/>
    </row>
    <row r="25" spans="1:5" ht="21.75" customHeight="1">
      <c r="A25" s="511" t="s">
        <v>432</v>
      </c>
      <c r="B25" s="520">
        <v>410</v>
      </c>
      <c r="C25" s="513">
        <v>1788</v>
      </c>
      <c r="D25" s="514"/>
      <c r="E25" s="521" t="s">
        <v>433</v>
      </c>
    </row>
    <row r="26" spans="1:5" ht="21.75" customHeight="1">
      <c r="A26" s="511" t="s">
        <v>434</v>
      </c>
      <c r="B26" s="520"/>
      <c r="C26" s="513">
        <v>1000</v>
      </c>
      <c r="D26" s="514"/>
      <c r="E26" s="521" t="s">
        <v>435</v>
      </c>
    </row>
    <row r="27" spans="1:5" ht="21.75" customHeight="1">
      <c r="A27" s="511" t="s">
        <v>436</v>
      </c>
      <c r="B27" s="520"/>
      <c r="C27" s="513"/>
      <c r="D27" s="514"/>
      <c r="E27" s="421"/>
    </row>
    <row r="28" spans="1:5" ht="21.75" customHeight="1">
      <c r="A28" s="511" t="s">
        <v>437</v>
      </c>
      <c r="B28" s="522">
        <v>327</v>
      </c>
      <c r="C28" s="513">
        <v>112</v>
      </c>
      <c r="D28" s="514"/>
      <c r="E28" s="421"/>
    </row>
    <row r="29" ht="15.75" customHeight="1">
      <c r="C29"/>
    </row>
    <row r="30" ht="15.75" customHeight="1">
      <c r="C30"/>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sheetData>
  <sheetProtection/>
  <mergeCells count="1">
    <mergeCell ref="A1:E1"/>
  </mergeCells>
  <printOptions horizontalCentered="1"/>
  <pageMargins left="0.9842519685039371" right="0.9842519685039371" top="0.9842519685039371" bottom="0.9842519685039371"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tabColor indexed="10"/>
  </sheetPr>
  <dimension ref="A1:Q1315"/>
  <sheetViews>
    <sheetView showGridLines="0" showZeros="0" workbookViewId="0" topLeftCell="A1">
      <pane xSplit="1" ySplit="4" topLeftCell="B5" activePane="bottomRight" state="frozen"/>
      <selection pane="bottomRight" activeCell="C13" sqref="C13"/>
    </sheetView>
  </sheetViews>
  <sheetFormatPr defaultColWidth="9.00390625" defaultRowHeight="14.25"/>
  <cols>
    <col min="1" max="1" width="43.875" style="430" customWidth="1"/>
    <col min="2" max="2" width="11.125" style="430" customWidth="1"/>
    <col min="3" max="3" width="12.125" style="430" customWidth="1"/>
    <col min="4" max="5" width="13.50390625" style="430" customWidth="1"/>
    <col min="6" max="6" width="12.125" style="430" customWidth="1"/>
    <col min="7" max="7" width="11.00390625" style="430" customWidth="1"/>
    <col min="8" max="8" width="12.125" style="430" hidden="1" customWidth="1"/>
    <col min="9" max="9" width="12.125" style="431" hidden="1" customWidth="1"/>
    <col min="10" max="11" width="12.125" style="430" hidden="1" customWidth="1"/>
    <col min="12" max="12" width="12.125" style="430" customWidth="1"/>
    <col min="13" max="14" width="12.125" style="432" hidden="1" customWidth="1"/>
    <col min="15" max="15" width="12.125" style="432" customWidth="1"/>
    <col min="16" max="16" width="34.50390625" style="433" customWidth="1"/>
    <col min="17" max="17" width="22.375" style="430" customWidth="1"/>
    <col min="18" max="16384" width="9.00390625" style="430" customWidth="1"/>
  </cols>
  <sheetData>
    <row r="1" spans="1:16" s="423" customFormat="1" ht="26.25" customHeight="1">
      <c r="A1" s="434" t="s">
        <v>438</v>
      </c>
      <c r="B1" s="434"/>
      <c r="C1" s="434"/>
      <c r="D1" s="434"/>
      <c r="E1" s="434"/>
      <c r="F1" s="434"/>
      <c r="G1" s="434"/>
      <c r="H1" s="434"/>
      <c r="I1" s="434"/>
      <c r="J1" s="434"/>
      <c r="K1" s="434"/>
      <c r="L1" s="434"/>
      <c r="M1" s="434"/>
      <c r="N1" s="434"/>
      <c r="O1" s="434"/>
      <c r="P1" s="434"/>
    </row>
    <row r="2" spans="1:16" s="423" customFormat="1" ht="24.75" customHeight="1" hidden="1">
      <c r="A2" s="434"/>
      <c r="B2" s="434"/>
      <c r="C2" s="434"/>
      <c r="D2" s="434"/>
      <c r="E2" s="434"/>
      <c r="F2" s="434"/>
      <c r="G2" s="434"/>
      <c r="H2" s="434"/>
      <c r="I2" s="434"/>
      <c r="J2" s="434"/>
      <c r="K2" s="434"/>
      <c r="L2" s="434"/>
      <c r="M2" s="434"/>
      <c r="N2" s="434"/>
      <c r="O2" s="434"/>
      <c r="P2" s="452"/>
    </row>
    <row r="3" spans="1:16" s="424" customFormat="1" ht="15" customHeight="1">
      <c r="A3" s="435" t="s">
        <v>392</v>
      </c>
      <c r="B3" s="435"/>
      <c r="C3" s="435"/>
      <c r="D3" s="435"/>
      <c r="E3" s="435"/>
      <c r="F3" s="435"/>
      <c r="G3" s="436"/>
      <c r="H3" s="436"/>
      <c r="I3" s="453"/>
      <c r="J3" s="436"/>
      <c r="K3" s="436"/>
      <c r="L3" s="436"/>
      <c r="M3" s="454"/>
      <c r="N3" s="454"/>
      <c r="O3" s="454"/>
      <c r="P3" s="455"/>
    </row>
    <row r="4" spans="1:16" ht="41.25" customHeight="1">
      <c r="A4" s="437" t="s">
        <v>145</v>
      </c>
      <c r="B4" s="437" t="s">
        <v>439</v>
      </c>
      <c r="C4" s="438" t="s">
        <v>440</v>
      </c>
      <c r="D4" s="439" t="s">
        <v>441</v>
      </c>
      <c r="E4" s="439"/>
      <c r="F4" s="439" t="s">
        <v>442</v>
      </c>
      <c r="G4" s="437" t="s">
        <v>439</v>
      </c>
      <c r="H4" s="437" t="s">
        <v>443</v>
      </c>
      <c r="I4" s="456" t="s">
        <v>444</v>
      </c>
      <c r="J4" s="437" t="s">
        <v>445</v>
      </c>
      <c r="K4" s="437" t="s">
        <v>446</v>
      </c>
      <c r="L4" s="457" t="s">
        <v>440</v>
      </c>
      <c r="M4" s="458" t="s">
        <v>447</v>
      </c>
      <c r="N4" s="458" t="s">
        <v>448</v>
      </c>
      <c r="O4" s="459" t="s">
        <v>449</v>
      </c>
      <c r="P4" s="460"/>
    </row>
    <row r="5" spans="1:17" s="425" customFormat="1" ht="18" customHeight="1">
      <c r="A5" s="440" t="s">
        <v>450</v>
      </c>
      <c r="B5" s="441">
        <f aca="true" t="shared" si="0" ref="B5:H5">B6+B259+B262+B273+B392+B446+B502+B551+B667+B738+B810+B830+B961+B1025+B1099+B1126+B1141+B1151+B1230+B1248+B1301+B1302+B1308+B1310</f>
        <v>181474</v>
      </c>
      <c r="C5" s="441">
        <f t="shared" si="0"/>
        <v>141318</v>
      </c>
      <c r="D5" s="441">
        <f t="shared" si="0"/>
        <v>42204</v>
      </c>
      <c r="E5" s="441">
        <f>E6+E259+E262+E273+E392+E446+E502+E551+E667+E738+E810+E830+E961+E1025+E1099+E1141+E1151+E1230+E1248+E1301+E1302+E1310</f>
        <v>214640</v>
      </c>
      <c r="F5" s="441" t="e">
        <f t="shared" si="0"/>
        <v>#REF!</v>
      </c>
      <c r="G5" s="441" t="e">
        <f t="shared" si="0"/>
        <v>#REF!</v>
      </c>
      <c r="H5" s="441">
        <f t="shared" si="0"/>
        <v>141318</v>
      </c>
      <c r="I5" s="441" t="e">
        <f aca="true" t="shared" si="1" ref="I5:P5">I6+I259+I262+I273+I392+I446+I502+I551+I667+I738+I810+I830+I961+I1025+I1099+I1126+I1141+I1151+I1230+I1248+I1301+I1302+I1308+I1310</f>
        <v>#REF!</v>
      </c>
      <c r="J5" s="441" t="e">
        <f t="shared" si="1"/>
        <v>#REF!</v>
      </c>
      <c r="K5" s="441" t="e">
        <f t="shared" si="1"/>
        <v>#REF!</v>
      </c>
      <c r="L5" s="441">
        <f t="shared" si="1"/>
        <v>141318</v>
      </c>
      <c r="M5" s="441" t="e">
        <f t="shared" si="1"/>
        <v>#REF!</v>
      </c>
      <c r="N5" s="441" t="e">
        <f t="shared" si="1"/>
        <v>#REF!</v>
      </c>
      <c r="O5" s="441">
        <f t="shared" si="1"/>
        <v>4465</v>
      </c>
      <c r="P5" s="441">
        <f t="shared" si="1"/>
        <v>146039</v>
      </c>
      <c r="Q5" s="464"/>
    </row>
    <row r="6" spans="1:17" s="425" customFormat="1" ht="18" customHeight="1">
      <c r="A6" s="442" t="s">
        <v>451</v>
      </c>
      <c r="B6" s="441">
        <f aca="true" t="shared" si="2" ref="B6:H6">B7+B19+B28+B40+B52+B63+B74+B86+B105+B120+B129+B152+B162+B175+B182+B189+B198+B204+B211+B219+B226+B232+B238+B244+B250+B256</f>
        <v>12773</v>
      </c>
      <c r="C6" s="441">
        <f t="shared" si="2"/>
        <v>12581</v>
      </c>
      <c r="D6" s="443">
        <f>SUM(D7,D19,D28,D40,D52,D63,D74,D86,D95,D105,D120,D129,D140,D152,D162,D175,D182,D189,D198,D204,D211,D219,D226,D232,D238,D244,D250,D256)</f>
        <v>252</v>
      </c>
      <c r="E6" s="441">
        <v>13025</v>
      </c>
      <c r="F6" s="441">
        <f t="shared" si="2"/>
        <v>0</v>
      </c>
      <c r="G6" s="441">
        <f t="shared" si="2"/>
        <v>0</v>
      </c>
      <c r="H6" s="441">
        <f t="shared" si="2"/>
        <v>12581</v>
      </c>
      <c r="I6" s="441">
        <f aca="true" t="shared" si="3" ref="I6:O6">I7+I19+I28+I40+I52+I63+I74+I86+I105+I120+I129+I152+I162+I175+I182+I189+I198+I204+I211+I219+I226+I232+I238+I244+I250+I256</f>
        <v>0</v>
      </c>
      <c r="J6" s="441">
        <f t="shared" si="3"/>
        <v>0</v>
      </c>
      <c r="K6" s="441">
        <f t="shared" si="3"/>
        <v>0</v>
      </c>
      <c r="L6" s="441">
        <f t="shared" si="3"/>
        <v>12581</v>
      </c>
      <c r="M6" s="441">
        <f t="shared" si="3"/>
        <v>0</v>
      </c>
      <c r="N6" s="441">
        <f t="shared" si="3"/>
        <v>0</v>
      </c>
      <c r="O6" s="441">
        <f t="shared" si="3"/>
        <v>6</v>
      </c>
      <c r="P6" s="461">
        <v>12587</v>
      </c>
      <c r="Q6" s="464"/>
    </row>
    <row r="7" spans="1:17" s="426" customFormat="1" ht="18" customHeight="1">
      <c r="A7" s="444" t="s">
        <v>452</v>
      </c>
      <c r="B7" s="445">
        <f aca="true" t="shared" si="4" ref="B7:H7">SUM(B8:B18)</f>
        <v>283</v>
      </c>
      <c r="C7" s="445">
        <f t="shared" si="4"/>
        <v>283</v>
      </c>
      <c r="D7" s="446">
        <f t="shared" si="4"/>
        <v>6</v>
      </c>
      <c r="E7" s="441">
        <v>289</v>
      </c>
      <c r="F7" s="445">
        <f t="shared" si="4"/>
        <v>0</v>
      </c>
      <c r="G7" s="445">
        <f t="shared" si="4"/>
        <v>0</v>
      </c>
      <c r="H7" s="445">
        <f t="shared" si="4"/>
        <v>283</v>
      </c>
      <c r="I7" s="445">
        <f aca="true" t="shared" si="5" ref="I7:O7">SUM(I8:I18)</f>
        <v>0</v>
      </c>
      <c r="J7" s="445">
        <f t="shared" si="5"/>
        <v>0</v>
      </c>
      <c r="K7" s="445">
        <f t="shared" si="5"/>
        <v>0</v>
      </c>
      <c r="L7" s="445">
        <f t="shared" si="5"/>
        <v>283</v>
      </c>
      <c r="M7" s="445">
        <f t="shared" si="5"/>
        <v>0</v>
      </c>
      <c r="N7" s="445">
        <f t="shared" si="5"/>
        <v>0</v>
      </c>
      <c r="O7" s="445">
        <f t="shared" si="5"/>
        <v>2</v>
      </c>
      <c r="P7" s="461">
        <v>285</v>
      </c>
      <c r="Q7" s="465"/>
    </row>
    <row r="8" spans="1:17" s="426" customFormat="1" ht="18" customHeight="1">
      <c r="A8" s="444" t="s">
        <v>453</v>
      </c>
      <c r="B8" s="447">
        <v>264</v>
      </c>
      <c r="C8" s="447">
        <v>264</v>
      </c>
      <c r="D8" s="448"/>
      <c r="E8" s="441">
        <v>264</v>
      </c>
      <c r="F8" s="176"/>
      <c r="G8" s="176"/>
      <c r="H8" s="447">
        <v>264</v>
      </c>
      <c r="I8" s="176"/>
      <c r="J8" s="176"/>
      <c r="K8" s="176"/>
      <c r="L8" s="447">
        <v>264</v>
      </c>
      <c r="M8" s="447"/>
      <c r="N8" s="447"/>
      <c r="O8" s="447"/>
      <c r="P8" s="461">
        <v>264</v>
      </c>
      <c r="Q8" s="465"/>
    </row>
    <row r="9" spans="1:17" s="426" customFormat="1" ht="18" customHeight="1">
      <c r="A9" s="444" t="s">
        <v>454</v>
      </c>
      <c r="B9" s="447">
        <v>0</v>
      </c>
      <c r="C9" s="447">
        <v>0</v>
      </c>
      <c r="D9" s="448"/>
      <c r="E9" s="441">
        <v>0</v>
      </c>
      <c r="F9" s="176"/>
      <c r="G9" s="176"/>
      <c r="H9" s="447">
        <v>0</v>
      </c>
      <c r="I9" s="176"/>
      <c r="J9" s="176"/>
      <c r="K9" s="176"/>
      <c r="L9" s="447">
        <v>0</v>
      </c>
      <c r="M9" s="447"/>
      <c r="N9" s="447"/>
      <c r="O9" s="447">
        <v>2</v>
      </c>
      <c r="P9" s="461">
        <v>2</v>
      </c>
      <c r="Q9" s="465"/>
    </row>
    <row r="10" spans="1:17" s="426" customFormat="1" ht="18" customHeight="1">
      <c r="A10" s="449" t="s">
        <v>455</v>
      </c>
      <c r="B10" s="447">
        <v>0</v>
      </c>
      <c r="C10" s="447">
        <v>0</v>
      </c>
      <c r="D10" s="448"/>
      <c r="E10" s="441">
        <v>0</v>
      </c>
      <c r="F10" s="176"/>
      <c r="G10" s="176"/>
      <c r="H10" s="447">
        <v>0</v>
      </c>
      <c r="I10" s="176"/>
      <c r="J10" s="176"/>
      <c r="K10" s="176"/>
      <c r="L10" s="447">
        <v>0</v>
      </c>
      <c r="M10" s="447"/>
      <c r="N10" s="447"/>
      <c r="O10" s="447"/>
      <c r="P10" s="461">
        <v>0</v>
      </c>
      <c r="Q10" s="465"/>
    </row>
    <row r="11" spans="1:17" s="426" customFormat="1" ht="18" customHeight="1">
      <c r="A11" s="449" t="s">
        <v>456</v>
      </c>
      <c r="B11" s="447">
        <v>0</v>
      </c>
      <c r="C11" s="447">
        <v>0</v>
      </c>
      <c r="D11" s="448"/>
      <c r="E11" s="441">
        <v>0</v>
      </c>
      <c r="F11" s="176"/>
      <c r="G11" s="176"/>
      <c r="H11" s="447">
        <v>0</v>
      </c>
      <c r="I11" s="176"/>
      <c r="J11" s="176"/>
      <c r="K11" s="176"/>
      <c r="L11" s="447">
        <v>0</v>
      </c>
      <c r="M11" s="447"/>
      <c r="N11" s="447"/>
      <c r="O11" s="447"/>
      <c r="P11" s="461">
        <v>0</v>
      </c>
      <c r="Q11" s="465"/>
    </row>
    <row r="12" spans="1:17" s="426" customFormat="1" ht="18" customHeight="1">
      <c r="A12" s="449" t="s">
        <v>457</v>
      </c>
      <c r="B12" s="447">
        <v>0</v>
      </c>
      <c r="C12" s="447">
        <v>0</v>
      </c>
      <c r="D12" s="448"/>
      <c r="E12" s="441">
        <v>0</v>
      </c>
      <c r="F12" s="176"/>
      <c r="G12" s="176"/>
      <c r="H12" s="447">
        <v>0</v>
      </c>
      <c r="I12" s="176"/>
      <c r="J12" s="176"/>
      <c r="K12" s="176"/>
      <c r="L12" s="447">
        <v>0</v>
      </c>
      <c r="M12" s="447"/>
      <c r="N12" s="447"/>
      <c r="O12" s="447"/>
      <c r="P12" s="461">
        <v>0</v>
      </c>
      <c r="Q12" s="465"/>
    </row>
    <row r="13" spans="1:17" s="426" customFormat="1" ht="18" customHeight="1">
      <c r="A13" s="450" t="s">
        <v>458</v>
      </c>
      <c r="B13" s="447">
        <v>0</v>
      </c>
      <c r="C13" s="447">
        <v>0</v>
      </c>
      <c r="D13" s="448"/>
      <c r="E13" s="441">
        <v>0</v>
      </c>
      <c r="F13" s="176"/>
      <c r="G13" s="176"/>
      <c r="H13" s="447">
        <v>0</v>
      </c>
      <c r="I13" s="176"/>
      <c r="J13" s="176"/>
      <c r="K13" s="176"/>
      <c r="L13" s="447">
        <v>0</v>
      </c>
      <c r="M13" s="447"/>
      <c r="N13" s="447"/>
      <c r="O13" s="447"/>
      <c r="P13" s="461">
        <v>0</v>
      </c>
      <c r="Q13" s="465"/>
    </row>
    <row r="14" spans="1:17" s="426" customFormat="1" ht="18" customHeight="1">
      <c r="A14" s="450" t="s">
        <v>459</v>
      </c>
      <c r="B14" s="447">
        <v>0</v>
      </c>
      <c r="C14" s="447">
        <v>0</v>
      </c>
      <c r="D14" s="448"/>
      <c r="E14" s="441">
        <v>0</v>
      </c>
      <c r="F14" s="176"/>
      <c r="G14" s="176"/>
      <c r="H14" s="447">
        <v>0</v>
      </c>
      <c r="I14" s="176"/>
      <c r="J14" s="176"/>
      <c r="K14" s="176"/>
      <c r="L14" s="447">
        <v>0</v>
      </c>
      <c r="M14" s="447"/>
      <c r="N14" s="447"/>
      <c r="O14" s="447"/>
      <c r="P14" s="461">
        <v>0</v>
      </c>
      <c r="Q14" s="465"/>
    </row>
    <row r="15" spans="1:17" s="426" customFormat="1" ht="18" customHeight="1">
      <c r="A15" s="450" t="s">
        <v>460</v>
      </c>
      <c r="B15" s="447">
        <v>19</v>
      </c>
      <c r="C15" s="447">
        <v>19</v>
      </c>
      <c r="D15" s="448">
        <v>6</v>
      </c>
      <c r="E15" s="441">
        <v>25</v>
      </c>
      <c r="F15" s="176"/>
      <c r="G15" s="176"/>
      <c r="H15" s="447">
        <v>19</v>
      </c>
      <c r="I15" s="176"/>
      <c r="J15" s="176"/>
      <c r="K15" s="176"/>
      <c r="L15" s="447">
        <v>19</v>
      </c>
      <c r="M15" s="447"/>
      <c r="N15" s="447"/>
      <c r="O15" s="447"/>
      <c r="P15" s="461">
        <v>19</v>
      </c>
      <c r="Q15" s="465"/>
    </row>
    <row r="16" spans="1:17" s="426" customFormat="1" ht="18" customHeight="1">
      <c r="A16" s="450" t="s">
        <v>461</v>
      </c>
      <c r="B16" s="447">
        <v>0</v>
      </c>
      <c r="C16" s="447">
        <v>0</v>
      </c>
      <c r="D16" s="448"/>
      <c r="E16" s="441">
        <v>0</v>
      </c>
      <c r="F16" s="176"/>
      <c r="G16" s="176"/>
      <c r="H16" s="447">
        <v>0</v>
      </c>
      <c r="I16" s="176"/>
      <c r="J16" s="176"/>
      <c r="K16" s="176"/>
      <c r="L16" s="447">
        <v>0</v>
      </c>
      <c r="M16" s="447"/>
      <c r="N16" s="447"/>
      <c r="O16" s="447"/>
      <c r="P16" s="461">
        <v>0</v>
      </c>
      <c r="Q16" s="465"/>
    </row>
    <row r="17" spans="1:17" s="426" customFormat="1" ht="18" customHeight="1">
      <c r="A17" s="450" t="s">
        <v>462</v>
      </c>
      <c r="B17" s="447">
        <v>0</v>
      </c>
      <c r="C17" s="447">
        <v>0</v>
      </c>
      <c r="D17" s="448"/>
      <c r="E17" s="441">
        <v>0</v>
      </c>
      <c r="F17" s="176"/>
      <c r="G17" s="176"/>
      <c r="H17" s="447">
        <v>0</v>
      </c>
      <c r="I17" s="176"/>
      <c r="J17" s="176"/>
      <c r="K17" s="176"/>
      <c r="L17" s="447">
        <v>0</v>
      </c>
      <c r="M17" s="447"/>
      <c r="N17" s="447"/>
      <c r="O17" s="447"/>
      <c r="P17" s="461">
        <v>0</v>
      </c>
      <c r="Q17" s="465"/>
    </row>
    <row r="18" spans="1:17" s="426" customFormat="1" ht="18" customHeight="1">
      <c r="A18" s="450" t="s">
        <v>463</v>
      </c>
      <c r="B18" s="447">
        <v>0</v>
      </c>
      <c r="C18" s="447">
        <v>0</v>
      </c>
      <c r="D18" s="448"/>
      <c r="E18" s="441">
        <v>0</v>
      </c>
      <c r="F18" s="176"/>
      <c r="G18" s="176"/>
      <c r="H18" s="447">
        <v>0</v>
      </c>
      <c r="I18" s="176"/>
      <c r="J18" s="176"/>
      <c r="K18" s="176"/>
      <c r="L18" s="447">
        <v>0</v>
      </c>
      <c r="M18" s="447"/>
      <c r="N18" s="447"/>
      <c r="O18" s="447"/>
      <c r="P18" s="461">
        <v>0</v>
      </c>
      <c r="Q18" s="465"/>
    </row>
    <row r="19" spans="1:17" s="426" customFormat="1" ht="18" customHeight="1">
      <c r="A19" s="444" t="s">
        <v>464</v>
      </c>
      <c r="B19" s="445">
        <f aca="true" t="shared" si="6" ref="B19:H19">SUM(B20:B27)</f>
        <v>251</v>
      </c>
      <c r="C19" s="445">
        <f t="shared" si="6"/>
        <v>251</v>
      </c>
      <c r="D19" s="446">
        <f t="shared" si="6"/>
        <v>4</v>
      </c>
      <c r="E19" s="441">
        <v>255</v>
      </c>
      <c r="F19" s="445">
        <f t="shared" si="6"/>
        <v>0</v>
      </c>
      <c r="G19" s="445">
        <f t="shared" si="6"/>
        <v>0</v>
      </c>
      <c r="H19" s="445">
        <f t="shared" si="6"/>
        <v>251</v>
      </c>
      <c r="I19" s="445">
        <f aca="true" t="shared" si="7" ref="I19:O19">SUM(I20:I27)</f>
        <v>0</v>
      </c>
      <c r="J19" s="445">
        <f t="shared" si="7"/>
        <v>0</v>
      </c>
      <c r="K19" s="445">
        <f t="shared" si="7"/>
        <v>0</v>
      </c>
      <c r="L19" s="445">
        <f t="shared" si="7"/>
        <v>251</v>
      </c>
      <c r="M19" s="445">
        <f t="shared" si="7"/>
        <v>0</v>
      </c>
      <c r="N19" s="445">
        <f t="shared" si="7"/>
        <v>0</v>
      </c>
      <c r="O19" s="445">
        <f t="shared" si="7"/>
        <v>0</v>
      </c>
      <c r="P19" s="461">
        <v>251</v>
      </c>
      <c r="Q19" s="465"/>
    </row>
    <row r="20" spans="1:17" s="426" customFormat="1" ht="18" customHeight="1">
      <c r="A20" s="444" t="s">
        <v>453</v>
      </c>
      <c r="B20" s="447">
        <v>214</v>
      </c>
      <c r="C20" s="447">
        <v>214</v>
      </c>
      <c r="D20" s="448">
        <v>4</v>
      </c>
      <c r="E20" s="441">
        <v>218</v>
      </c>
      <c r="F20" s="176"/>
      <c r="G20" s="176"/>
      <c r="H20" s="447">
        <v>214</v>
      </c>
      <c r="I20" s="176"/>
      <c r="J20" s="176"/>
      <c r="K20" s="176"/>
      <c r="L20" s="447">
        <v>214</v>
      </c>
      <c r="M20" s="447"/>
      <c r="N20" s="447"/>
      <c r="O20" s="447"/>
      <c r="P20" s="461">
        <v>214</v>
      </c>
      <c r="Q20" s="465"/>
    </row>
    <row r="21" spans="1:17" s="426" customFormat="1" ht="18" customHeight="1">
      <c r="A21" s="444" t="s">
        <v>454</v>
      </c>
      <c r="B21" s="447">
        <v>11</v>
      </c>
      <c r="C21" s="447">
        <v>11</v>
      </c>
      <c r="D21" s="448"/>
      <c r="E21" s="441">
        <v>11</v>
      </c>
      <c r="F21" s="176"/>
      <c r="G21" s="176"/>
      <c r="H21" s="447">
        <v>11</v>
      </c>
      <c r="I21" s="176"/>
      <c r="J21" s="176"/>
      <c r="K21" s="176"/>
      <c r="L21" s="447">
        <v>11</v>
      </c>
      <c r="M21" s="447"/>
      <c r="N21" s="447"/>
      <c r="O21" s="447"/>
      <c r="P21" s="461">
        <v>11</v>
      </c>
      <c r="Q21" s="465"/>
    </row>
    <row r="22" spans="1:17" s="426" customFormat="1" ht="18" customHeight="1">
      <c r="A22" s="449" t="s">
        <v>455</v>
      </c>
      <c r="B22" s="447">
        <v>0</v>
      </c>
      <c r="C22" s="447">
        <v>0</v>
      </c>
      <c r="D22" s="448"/>
      <c r="E22" s="441">
        <v>0</v>
      </c>
      <c r="F22" s="176"/>
      <c r="G22" s="176"/>
      <c r="H22" s="447">
        <v>0</v>
      </c>
      <c r="I22" s="176"/>
      <c r="J22" s="176"/>
      <c r="K22" s="176"/>
      <c r="L22" s="447">
        <v>0</v>
      </c>
      <c r="M22" s="447"/>
      <c r="N22" s="447"/>
      <c r="O22" s="447"/>
      <c r="P22" s="461">
        <v>0</v>
      </c>
      <c r="Q22" s="465"/>
    </row>
    <row r="23" spans="1:17" s="426" customFormat="1" ht="18" customHeight="1">
      <c r="A23" s="449" t="s">
        <v>465</v>
      </c>
      <c r="B23" s="447">
        <v>0</v>
      </c>
      <c r="C23" s="447">
        <v>0</v>
      </c>
      <c r="D23" s="448"/>
      <c r="E23" s="441">
        <v>0</v>
      </c>
      <c r="F23" s="176"/>
      <c r="G23" s="176"/>
      <c r="H23" s="447">
        <v>0</v>
      </c>
      <c r="I23" s="176"/>
      <c r="J23" s="176"/>
      <c r="K23" s="176"/>
      <c r="L23" s="447">
        <v>0</v>
      </c>
      <c r="M23" s="447"/>
      <c r="N23" s="447"/>
      <c r="O23" s="447"/>
      <c r="P23" s="461">
        <v>0</v>
      </c>
      <c r="Q23" s="465"/>
    </row>
    <row r="24" spans="1:17" s="426" customFormat="1" ht="18" customHeight="1">
      <c r="A24" s="449" t="s">
        <v>466</v>
      </c>
      <c r="B24" s="447">
        <v>26</v>
      </c>
      <c r="C24" s="447">
        <v>26</v>
      </c>
      <c r="D24" s="448"/>
      <c r="E24" s="441">
        <v>26</v>
      </c>
      <c r="F24" s="176"/>
      <c r="G24" s="176"/>
      <c r="H24" s="447">
        <v>26</v>
      </c>
      <c r="I24" s="176"/>
      <c r="J24" s="176"/>
      <c r="K24" s="176"/>
      <c r="L24" s="447">
        <v>26</v>
      </c>
      <c r="M24" s="447"/>
      <c r="N24" s="447"/>
      <c r="O24" s="447"/>
      <c r="P24" s="461">
        <v>26</v>
      </c>
      <c r="Q24" s="465"/>
    </row>
    <row r="25" spans="1:17" s="426" customFormat="1" ht="18" customHeight="1">
      <c r="A25" s="449" t="s">
        <v>467</v>
      </c>
      <c r="B25" s="447">
        <v>0</v>
      </c>
      <c r="C25" s="447">
        <v>0</v>
      </c>
      <c r="D25" s="448"/>
      <c r="E25" s="441">
        <v>0</v>
      </c>
      <c r="F25" s="176"/>
      <c r="G25" s="176"/>
      <c r="H25" s="447">
        <v>0</v>
      </c>
      <c r="I25" s="176"/>
      <c r="J25" s="176"/>
      <c r="K25" s="176"/>
      <c r="L25" s="447">
        <v>0</v>
      </c>
      <c r="M25" s="447"/>
      <c r="N25" s="447"/>
      <c r="O25" s="447"/>
      <c r="P25" s="461">
        <v>0</v>
      </c>
      <c r="Q25" s="465"/>
    </row>
    <row r="26" spans="1:17" s="426" customFormat="1" ht="18" customHeight="1">
      <c r="A26" s="449" t="s">
        <v>462</v>
      </c>
      <c r="B26" s="447"/>
      <c r="C26" s="447"/>
      <c r="D26" s="448"/>
      <c r="E26" s="441">
        <v>0</v>
      </c>
      <c r="F26" s="176"/>
      <c r="G26" s="176"/>
      <c r="H26" s="447"/>
      <c r="I26" s="176"/>
      <c r="J26" s="176"/>
      <c r="K26" s="176"/>
      <c r="L26" s="447"/>
      <c r="M26" s="447"/>
      <c r="N26" s="447"/>
      <c r="O26" s="447"/>
      <c r="P26" s="461">
        <v>0</v>
      </c>
      <c r="Q26" s="465"/>
    </row>
    <row r="27" spans="1:17" s="426" customFormat="1" ht="18" customHeight="1">
      <c r="A27" s="449" t="s">
        <v>468</v>
      </c>
      <c r="B27" s="447"/>
      <c r="C27" s="447"/>
      <c r="D27" s="448"/>
      <c r="E27" s="441">
        <v>0</v>
      </c>
      <c r="F27" s="176"/>
      <c r="G27" s="176"/>
      <c r="H27" s="447"/>
      <c r="I27" s="176"/>
      <c r="J27" s="176"/>
      <c r="K27" s="176"/>
      <c r="L27" s="447"/>
      <c r="M27" s="447"/>
      <c r="N27" s="447"/>
      <c r="O27" s="447"/>
      <c r="P27" s="461">
        <v>0</v>
      </c>
      <c r="Q27" s="465"/>
    </row>
    <row r="28" spans="1:17" s="426" customFormat="1" ht="18" customHeight="1">
      <c r="A28" s="444" t="s">
        <v>469</v>
      </c>
      <c r="B28" s="445">
        <f aca="true" t="shared" si="8" ref="B28:H28">SUM(B29:B39)</f>
        <v>5625</v>
      </c>
      <c r="C28" s="445">
        <f t="shared" si="8"/>
        <v>5485</v>
      </c>
      <c r="D28" s="446">
        <f t="shared" si="8"/>
        <v>0</v>
      </c>
      <c r="E28" s="441">
        <v>5625</v>
      </c>
      <c r="F28" s="445">
        <f t="shared" si="8"/>
        <v>0</v>
      </c>
      <c r="G28" s="445">
        <f t="shared" si="8"/>
        <v>0</v>
      </c>
      <c r="H28" s="445">
        <f t="shared" si="8"/>
        <v>5485</v>
      </c>
      <c r="I28" s="445">
        <f aca="true" t="shared" si="9" ref="I28:O28">SUM(I29:I39)</f>
        <v>0</v>
      </c>
      <c r="J28" s="445">
        <f t="shared" si="9"/>
        <v>0</v>
      </c>
      <c r="K28" s="445">
        <f t="shared" si="9"/>
        <v>0</v>
      </c>
      <c r="L28" s="445">
        <f t="shared" si="9"/>
        <v>5485</v>
      </c>
      <c r="M28" s="445">
        <f t="shared" si="9"/>
        <v>0</v>
      </c>
      <c r="N28" s="445">
        <f t="shared" si="9"/>
        <v>0</v>
      </c>
      <c r="O28" s="445">
        <f t="shared" si="9"/>
        <v>0</v>
      </c>
      <c r="P28" s="461">
        <v>5485</v>
      </c>
      <c r="Q28" s="465"/>
    </row>
    <row r="29" spans="1:17" s="426" customFormat="1" ht="18" customHeight="1">
      <c r="A29" s="444" t="s">
        <v>453</v>
      </c>
      <c r="B29" s="447">
        <v>3935</v>
      </c>
      <c r="C29" s="447">
        <v>3935</v>
      </c>
      <c r="D29" s="448"/>
      <c r="E29" s="441">
        <v>3935</v>
      </c>
      <c r="F29" s="176"/>
      <c r="G29" s="176"/>
      <c r="H29" s="447">
        <v>3935</v>
      </c>
      <c r="I29" s="176"/>
      <c r="J29" s="176"/>
      <c r="K29" s="176"/>
      <c r="L29" s="447">
        <v>3935</v>
      </c>
      <c r="M29" s="447"/>
      <c r="N29" s="447"/>
      <c r="O29" s="447"/>
      <c r="P29" s="461">
        <v>3935</v>
      </c>
      <c r="Q29" s="465"/>
    </row>
    <row r="30" spans="1:17" s="426" customFormat="1" ht="18" customHeight="1">
      <c r="A30" s="444" t="s">
        <v>454</v>
      </c>
      <c r="B30" s="447">
        <v>21</v>
      </c>
      <c r="C30" s="447">
        <v>21</v>
      </c>
      <c r="D30" s="448"/>
      <c r="E30" s="441">
        <v>21</v>
      </c>
      <c r="F30" s="176"/>
      <c r="G30" s="176"/>
      <c r="H30" s="447">
        <v>21</v>
      </c>
      <c r="I30" s="176"/>
      <c r="J30" s="176"/>
      <c r="K30" s="176"/>
      <c r="L30" s="447">
        <v>21</v>
      </c>
      <c r="M30" s="447"/>
      <c r="N30" s="447"/>
      <c r="O30" s="447"/>
      <c r="P30" s="461">
        <v>21</v>
      </c>
      <c r="Q30" s="465"/>
    </row>
    <row r="31" spans="1:17" s="427" customFormat="1" ht="18" customHeight="1">
      <c r="A31" s="449" t="s">
        <v>455</v>
      </c>
      <c r="B31" s="447">
        <v>1327</v>
      </c>
      <c r="C31" s="447">
        <v>1187</v>
      </c>
      <c r="D31" s="448"/>
      <c r="E31" s="441">
        <v>1327</v>
      </c>
      <c r="F31" s="176"/>
      <c r="G31" s="176"/>
      <c r="H31" s="447">
        <v>1187</v>
      </c>
      <c r="I31" s="176"/>
      <c r="J31" s="176"/>
      <c r="K31" s="176"/>
      <c r="L31" s="447">
        <v>1187</v>
      </c>
      <c r="M31" s="447"/>
      <c r="N31" s="447"/>
      <c r="O31" s="447"/>
      <c r="P31" s="461">
        <v>1187</v>
      </c>
      <c r="Q31" s="465"/>
    </row>
    <row r="32" spans="1:17" s="428" customFormat="1" ht="18" customHeight="1">
      <c r="A32" s="449" t="s">
        <v>470</v>
      </c>
      <c r="B32" s="447">
        <v>0</v>
      </c>
      <c r="C32" s="447">
        <v>0</v>
      </c>
      <c r="D32" s="448"/>
      <c r="E32" s="441">
        <v>0</v>
      </c>
      <c r="F32" s="176"/>
      <c r="G32" s="176"/>
      <c r="H32" s="447">
        <v>0</v>
      </c>
      <c r="I32" s="176"/>
      <c r="J32" s="176"/>
      <c r="K32" s="176"/>
      <c r="L32" s="447">
        <v>0</v>
      </c>
      <c r="M32" s="462"/>
      <c r="N32" s="462"/>
      <c r="O32" s="462"/>
      <c r="P32" s="461">
        <v>0</v>
      </c>
      <c r="Q32" s="465"/>
    </row>
    <row r="33" spans="1:17" s="427" customFormat="1" ht="18" customHeight="1">
      <c r="A33" s="449" t="s">
        <v>471</v>
      </c>
      <c r="B33" s="447">
        <v>0</v>
      </c>
      <c r="C33" s="447">
        <v>0</v>
      </c>
      <c r="D33" s="448"/>
      <c r="E33" s="441">
        <v>0</v>
      </c>
      <c r="F33" s="176"/>
      <c r="G33" s="176"/>
      <c r="H33" s="447">
        <v>0</v>
      </c>
      <c r="I33" s="176"/>
      <c r="J33" s="176"/>
      <c r="K33" s="176"/>
      <c r="L33" s="447">
        <v>0</v>
      </c>
      <c r="M33" s="447"/>
      <c r="N33" s="447"/>
      <c r="O33" s="447"/>
      <c r="P33" s="461">
        <v>0</v>
      </c>
      <c r="Q33" s="465"/>
    </row>
    <row r="34" spans="1:17" s="427" customFormat="1" ht="18" customHeight="1">
      <c r="A34" s="444" t="s">
        <v>472</v>
      </c>
      <c r="B34" s="447">
        <v>38</v>
      </c>
      <c r="C34" s="447">
        <v>38</v>
      </c>
      <c r="D34" s="448"/>
      <c r="E34" s="441">
        <v>38</v>
      </c>
      <c r="F34" s="176"/>
      <c r="G34" s="176"/>
      <c r="H34" s="447">
        <v>38</v>
      </c>
      <c r="I34" s="176"/>
      <c r="J34" s="176"/>
      <c r="K34" s="176"/>
      <c r="L34" s="447">
        <v>38</v>
      </c>
      <c r="M34" s="447"/>
      <c r="N34" s="447"/>
      <c r="O34" s="447"/>
      <c r="P34" s="461">
        <v>38</v>
      </c>
      <c r="Q34" s="465"/>
    </row>
    <row r="35" spans="1:17" s="427" customFormat="1" ht="18" customHeight="1">
      <c r="A35" s="444" t="s">
        <v>473</v>
      </c>
      <c r="B35" s="447">
        <v>0</v>
      </c>
      <c r="C35" s="447">
        <v>0</v>
      </c>
      <c r="D35" s="448"/>
      <c r="E35" s="441">
        <v>0</v>
      </c>
      <c r="F35" s="176"/>
      <c r="G35" s="176"/>
      <c r="H35" s="447">
        <v>0</v>
      </c>
      <c r="I35" s="176"/>
      <c r="J35" s="176"/>
      <c r="K35" s="176"/>
      <c r="L35" s="447">
        <v>0</v>
      </c>
      <c r="M35" s="447"/>
      <c r="N35" s="447"/>
      <c r="O35" s="447"/>
      <c r="P35" s="461">
        <v>0</v>
      </c>
      <c r="Q35" s="465"/>
    </row>
    <row r="36" spans="1:17" s="427" customFormat="1" ht="18" customHeight="1">
      <c r="A36" s="444" t="s">
        <v>474</v>
      </c>
      <c r="B36" s="447">
        <v>134</v>
      </c>
      <c r="C36" s="447">
        <v>134</v>
      </c>
      <c r="D36" s="448"/>
      <c r="E36" s="441">
        <v>134</v>
      </c>
      <c r="F36" s="176"/>
      <c r="G36" s="176"/>
      <c r="H36" s="447">
        <v>134</v>
      </c>
      <c r="I36" s="176"/>
      <c r="J36" s="176"/>
      <c r="K36" s="176"/>
      <c r="L36" s="447">
        <v>134</v>
      </c>
      <c r="M36" s="447"/>
      <c r="N36" s="447"/>
      <c r="O36" s="447"/>
      <c r="P36" s="461">
        <v>134</v>
      </c>
      <c r="Q36" s="465"/>
    </row>
    <row r="37" spans="1:17" ht="18" customHeight="1">
      <c r="A37" s="449" t="s">
        <v>475</v>
      </c>
      <c r="B37" s="447">
        <v>0</v>
      </c>
      <c r="C37" s="447">
        <v>0</v>
      </c>
      <c r="D37" s="448"/>
      <c r="E37" s="441">
        <v>0</v>
      </c>
      <c r="F37" s="176"/>
      <c r="G37" s="176"/>
      <c r="H37" s="447">
        <v>0</v>
      </c>
      <c r="I37" s="176"/>
      <c r="J37" s="176"/>
      <c r="K37" s="176"/>
      <c r="L37" s="447">
        <v>0</v>
      </c>
      <c r="M37" s="463"/>
      <c r="N37" s="463"/>
      <c r="O37" s="463"/>
      <c r="P37" s="461">
        <v>0</v>
      </c>
      <c r="Q37" s="465"/>
    </row>
    <row r="38" spans="1:17" ht="18" customHeight="1">
      <c r="A38" s="449" t="s">
        <v>462</v>
      </c>
      <c r="B38" s="447">
        <v>0</v>
      </c>
      <c r="C38" s="447">
        <v>0</v>
      </c>
      <c r="D38" s="448"/>
      <c r="E38" s="441">
        <v>0</v>
      </c>
      <c r="F38" s="176"/>
      <c r="G38" s="176"/>
      <c r="H38" s="447">
        <v>0</v>
      </c>
      <c r="I38" s="176"/>
      <c r="J38" s="176"/>
      <c r="K38" s="176"/>
      <c r="L38" s="447">
        <v>0</v>
      </c>
      <c r="M38" s="463"/>
      <c r="N38" s="463"/>
      <c r="O38" s="463"/>
      <c r="P38" s="461">
        <v>0</v>
      </c>
      <c r="Q38" s="465"/>
    </row>
    <row r="39" spans="1:17" ht="18" customHeight="1">
      <c r="A39" s="449" t="s">
        <v>476</v>
      </c>
      <c r="B39" s="447">
        <v>170</v>
      </c>
      <c r="C39" s="447">
        <v>170</v>
      </c>
      <c r="D39" s="448"/>
      <c r="E39" s="441">
        <v>170</v>
      </c>
      <c r="F39" s="176"/>
      <c r="G39" s="176"/>
      <c r="H39" s="447">
        <v>170</v>
      </c>
      <c r="I39" s="176"/>
      <c r="J39" s="176"/>
      <c r="K39" s="176"/>
      <c r="L39" s="447">
        <v>170</v>
      </c>
      <c r="M39" s="463"/>
      <c r="N39" s="463"/>
      <c r="O39" s="463"/>
      <c r="P39" s="461">
        <v>170</v>
      </c>
      <c r="Q39" s="465"/>
    </row>
    <row r="40" spans="1:17" s="427" customFormat="1" ht="18" customHeight="1">
      <c r="A40" s="444" t="s">
        <v>477</v>
      </c>
      <c r="B40" s="445">
        <f aca="true" t="shared" si="10" ref="B40:H40">SUM(B41:B51)</f>
        <v>336</v>
      </c>
      <c r="C40" s="445">
        <f t="shared" si="10"/>
        <v>336</v>
      </c>
      <c r="D40" s="446">
        <f t="shared" si="10"/>
        <v>0</v>
      </c>
      <c r="E40" s="441">
        <v>336</v>
      </c>
      <c r="F40" s="445">
        <f t="shared" si="10"/>
        <v>0</v>
      </c>
      <c r="G40" s="445">
        <f t="shared" si="10"/>
        <v>0</v>
      </c>
      <c r="H40" s="445">
        <f t="shared" si="10"/>
        <v>336</v>
      </c>
      <c r="I40" s="445">
        <f aca="true" t="shared" si="11" ref="I40:O40">SUM(I41:I51)</f>
        <v>0</v>
      </c>
      <c r="J40" s="445">
        <f t="shared" si="11"/>
        <v>0</v>
      </c>
      <c r="K40" s="445">
        <f t="shared" si="11"/>
        <v>0</v>
      </c>
      <c r="L40" s="445">
        <f t="shared" si="11"/>
        <v>336</v>
      </c>
      <c r="M40" s="445">
        <f t="shared" si="11"/>
        <v>0</v>
      </c>
      <c r="N40" s="445">
        <f t="shared" si="11"/>
        <v>0</v>
      </c>
      <c r="O40" s="445">
        <f t="shared" si="11"/>
        <v>0</v>
      </c>
      <c r="P40" s="461">
        <v>336</v>
      </c>
      <c r="Q40" s="465"/>
    </row>
    <row r="41" spans="1:17" s="427" customFormat="1" ht="18" customHeight="1">
      <c r="A41" s="444" t="s">
        <v>453</v>
      </c>
      <c r="B41" s="447">
        <v>307</v>
      </c>
      <c r="C41" s="447">
        <v>307</v>
      </c>
      <c r="D41" s="448"/>
      <c r="E41" s="441">
        <v>307</v>
      </c>
      <c r="F41" s="176"/>
      <c r="G41" s="176"/>
      <c r="H41" s="447">
        <v>307</v>
      </c>
      <c r="I41" s="176"/>
      <c r="J41" s="176"/>
      <c r="K41" s="176"/>
      <c r="L41" s="447">
        <v>307</v>
      </c>
      <c r="M41" s="447"/>
      <c r="N41" s="447"/>
      <c r="O41" s="447"/>
      <c r="P41" s="461">
        <v>307</v>
      </c>
      <c r="Q41" s="465"/>
    </row>
    <row r="42" spans="1:17" s="427" customFormat="1" ht="18" customHeight="1">
      <c r="A42" s="444" t="s">
        <v>454</v>
      </c>
      <c r="B42" s="447">
        <v>1</v>
      </c>
      <c r="C42" s="447">
        <v>1</v>
      </c>
      <c r="D42" s="448"/>
      <c r="E42" s="441">
        <v>1</v>
      </c>
      <c r="F42" s="176"/>
      <c r="G42" s="176"/>
      <c r="H42" s="447">
        <v>1</v>
      </c>
      <c r="I42" s="176"/>
      <c r="J42" s="176"/>
      <c r="K42" s="176"/>
      <c r="L42" s="447">
        <v>1</v>
      </c>
      <c r="M42" s="447"/>
      <c r="N42" s="447"/>
      <c r="O42" s="447"/>
      <c r="P42" s="461">
        <v>1</v>
      </c>
      <c r="Q42" s="465"/>
    </row>
    <row r="43" spans="1:17" s="427" customFormat="1" ht="18" customHeight="1">
      <c r="A43" s="449" t="s">
        <v>455</v>
      </c>
      <c r="B43" s="447">
        <v>0</v>
      </c>
      <c r="C43" s="447">
        <v>0</v>
      </c>
      <c r="D43" s="448"/>
      <c r="E43" s="441">
        <v>0</v>
      </c>
      <c r="F43" s="176"/>
      <c r="G43" s="176"/>
      <c r="H43" s="447">
        <v>0</v>
      </c>
      <c r="I43" s="176"/>
      <c r="J43" s="176"/>
      <c r="K43" s="176"/>
      <c r="L43" s="447">
        <v>0</v>
      </c>
      <c r="M43" s="447"/>
      <c r="N43" s="447"/>
      <c r="O43" s="447"/>
      <c r="P43" s="461">
        <v>0</v>
      </c>
      <c r="Q43" s="465"/>
    </row>
    <row r="44" spans="1:17" s="427" customFormat="1" ht="18" customHeight="1">
      <c r="A44" s="449" t="s">
        <v>478</v>
      </c>
      <c r="B44" s="447">
        <v>0</v>
      </c>
      <c r="C44" s="447">
        <v>0</v>
      </c>
      <c r="D44" s="448"/>
      <c r="E44" s="441">
        <v>0</v>
      </c>
      <c r="F44" s="176"/>
      <c r="G44" s="176"/>
      <c r="H44" s="447">
        <v>0</v>
      </c>
      <c r="I44" s="176"/>
      <c r="J44" s="176"/>
      <c r="K44" s="176"/>
      <c r="L44" s="447">
        <v>0</v>
      </c>
      <c r="M44" s="447"/>
      <c r="N44" s="447"/>
      <c r="O44" s="447"/>
      <c r="P44" s="461">
        <v>0</v>
      </c>
      <c r="Q44" s="465"/>
    </row>
    <row r="45" spans="1:17" ht="18" customHeight="1">
      <c r="A45" s="449" t="s">
        <v>479</v>
      </c>
      <c r="B45" s="447">
        <v>0</v>
      </c>
      <c r="C45" s="447">
        <v>0</v>
      </c>
      <c r="D45" s="448"/>
      <c r="E45" s="441">
        <v>0</v>
      </c>
      <c r="F45" s="176"/>
      <c r="G45" s="176"/>
      <c r="H45" s="447">
        <v>0</v>
      </c>
      <c r="I45" s="176"/>
      <c r="J45" s="176"/>
      <c r="K45" s="176"/>
      <c r="L45" s="447">
        <v>0</v>
      </c>
      <c r="M45" s="176"/>
      <c r="N45" s="176"/>
      <c r="O45" s="176"/>
      <c r="P45" s="461">
        <v>0</v>
      </c>
      <c r="Q45" s="465"/>
    </row>
    <row r="46" spans="1:17" s="427" customFormat="1" ht="18" customHeight="1">
      <c r="A46" s="444" t="s">
        <v>480</v>
      </c>
      <c r="B46" s="447">
        <v>0</v>
      </c>
      <c r="C46" s="447">
        <v>0</v>
      </c>
      <c r="D46" s="448"/>
      <c r="E46" s="441">
        <v>0</v>
      </c>
      <c r="F46" s="176"/>
      <c r="G46" s="176"/>
      <c r="H46" s="447">
        <v>0</v>
      </c>
      <c r="I46" s="176"/>
      <c r="J46" s="176"/>
      <c r="K46" s="176"/>
      <c r="L46" s="447">
        <v>0</v>
      </c>
      <c r="M46" s="447"/>
      <c r="N46" s="447"/>
      <c r="O46" s="447"/>
      <c r="P46" s="461">
        <v>0</v>
      </c>
      <c r="Q46" s="465"/>
    </row>
    <row r="47" spans="1:17" s="427" customFormat="1" ht="18" customHeight="1">
      <c r="A47" s="444" t="s">
        <v>481</v>
      </c>
      <c r="B47" s="447">
        <v>0</v>
      </c>
      <c r="C47" s="447">
        <v>0</v>
      </c>
      <c r="D47" s="448"/>
      <c r="E47" s="441">
        <v>0</v>
      </c>
      <c r="F47" s="176"/>
      <c r="G47" s="176"/>
      <c r="H47" s="447">
        <v>0</v>
      </c>
      <c r="I47" s="176"/>
      <c r="J47" s="176"/>
      <c r="K47" s="176"/>
      <c r="L47" s="447">
        <v>0</v>
      </c>
      <c r="M47" s="447"/>
      <c r="N47" s="447"/>
      <c r="O47" s="447"/>
      <c r="P47" s="461">
        <v>0</v>
      </c>
      <c r="Q47" s="465"/>
    </row>
    <row r="48" spans="1:17" s="427" customFormat="1" ht="18" customHeight="1">
      <c r="A48" s="444" t="s">
        <v>482</v>
      </c>
      <c r="B48" s="447">
        <v>0</v>
      </c>
      <c r="C48" s="447">
        <v>0</v>
      </c>
      <c r="D48" s="448"/>
      <c r="E48" s="441">
        <v>0</v>
      </c>
      <c r="F48" s="176"/>
      <c r="G48" s="176"/>
      <c r="H48" s="447">
        <v>0</v>
      </c>
      <c r="I48" s="176"/>
      <c r="J48" s="176"/>
      <c r="K48" s="176"/>
      <c r="L48" s="447">
        <v>0</v>
      </c>
      <c r="M48" s="447"/>
      <c r="N48" s="447"/>
      <c r="O48" s="447"/>
      <c r="P48" s="461">
        <v>0</v>
      </c>
      <c r="Q48" s="465"/>
    </row>
    <row r="49" spans="1:17" s="427" customFormat="1" ht="18" customHeight="1">
      <c r="A49" s="444" t="s">
        <v>483</v>
      </c>
      <c r="B49" s="447">
        <v>0</v>
      </c>
      <c r="C49" s="447">
        <v>0</v>
      </c>
      <c r="D49" s="448"/>
      <c r="E49" s="441">
        <v>0</v>
      </c>
      <c r="F49" s="176"/>
      <c r="G49" s="176"/>
      <c r="H49" s="447">
        <v>0</v>
      </c>
      <c r="I49" s="176"/>
      <c r="J49" s="176"/>
      <c r="K49" s="176"/>
      <c r="L49" s="447">
        <v>0</v>
      </c>
      <c r="M49" s="447"/>
      <c r="N49" s="447"/>
      <c r="O49" s="447"/>
      <c r="P49" s="461">
        <v>0</v>
      </c>
      <c r="Q49" s="465"/>
    </row>
    <row r="50" spans="1:17" s="427" customFormat="1" ht="18" customHeight="1">
      <c r="A50" s="444" t="s">
        <v>462</v>
      </c>
      <c r="B50" s="447">
        <v>28</v>
      </c>
      <c r="C50" s="447">
        <v>28</v>
      </c>
      <c r="D50" s="448"/>
      <c r="E50" s="441">
        <v>28</v>
      </c>
      <c r="F50" s="176"/>
      <c r="G50" s="176"/>
      <c r="H50" s="447">
        <v>28</v>
      </c>
      <c r="I50" s="176"/>
      <c r="J50" s="176"/>
      <c r="K50" s="176"/>
      <c r="L50" s="447">
        <v>28</v>
      </c>
      <c r="M50" s="447"/>
      <c r="N50" s="447"/>
      <c r="O50" s="447"/>
      <c r="P50" s="461">
        <v>28</v>
      </c>
      <c r="Q50" s="465"/>
    </row>
    <row r="51" spans="1:17" s="427" customFormat="1" ht="18" customHeight="1">
      <c r="A51" s="449" t="s">
        <v>484</v>
      </c>
      <c r="B51" s="447">
        <v>0</v>
      </c>
      <c r="C51" s="447">
        <v>0</v>
      </c>
      <c r="D51" s="448"/>
      <c r="E51" s="441">
        <v>0</v>
      </c>
      <c r="F51" s="176"/>
      <c r="G51" s="176"/>
      <c r="H51" s="447">
        <v>0</v>
      </c>
      <c r="I51" s="176"/>
      <c r="J51" s="176"/>
      <c r="K51" s="176"/>
      <c r="L51" s="447">
        <v>0</v>
      </c>
      <c r="M51" s="447"/>
      <c r="N51" s="447"/>
      <c r="O51" s="447"/>
      <c r="P51" s="461">
        <v>0</v>
      </c>
      <c r="Q51" s="465"/>
    </row>
    <row r="52" spans="1:17" s="427" customFormat="1" ht="18" customHeight="1">
      <c r="A52" s="449" t="s">
        <v>485</v>
      </c>
      <c r="B52" s="445">
        <f aca="true" t="shared" si="12" ref="B52:H52">SUM(B53:B62)</f>
        <v>206</v>
      </c>
      <c r="C52" s="451">
        <f t="shared" si="12"/>
        <v>206</v>
      </c>
      <c r="D52" s="446">
        <f t="shared" si="12"/>
        <v>1</v>
      </c>
      <c r="E52" s="441">
        <v>207</v>
      </c>
      <c r="F52" s="445">
        <f t="shared" si="12"/>
        <v>0</v>
      </c>
      <c r="G52" s="445">
        <f t="shared" si="12"/>
        <v>0</v>
      </c>
      <c r="H52" s="451">
        <f t="shared" si="12"/>
        <v>206</v>
      </c>
      <c r="I52" s="445">
        <f aca="true" t="shared" si="13" ref="I52:O52">SUM(I53:I62)</f>
        <v>0</v>
      </c>
      <c r="J52" s="445">
        <f t="shared" si="13"/>
        <v>0</v>
      </c>
      <c r="K52" s="445">
        <f t="shared" si="13"/>
        <v>0</v>
      </c>
      <c r="L52" s="451">
        <f t="shared" si="13"/>
        <v>206</v>
      </c>
      <c r="M52" s="451">
        <f t="shared" si="13"/>
        <v>0</v>
      </c>
      <c r="N52" s="451">
        <f t="shared" si="13"/>
        <v>0</v>
      </c>
      <c r="O52" s="451">
        <f t="shared" si="13"/>
        <v>0</v>
      </c>
      <c r="P52" s="461">
        <v>206</v>
      </c>
      <c r="Q52" s="465"/>
    </row>
    <row r="53" spans="1:17" ht="18" customHeight="1">
      <c r="A53" s="449" t="s">
        <v>453</v>
      </c>
      <c r="B53" s="447">
        <v>147</v>
      </c>
      <c r="C53" s="447">
        <v>147</v>
      </c>
      <c r="D53" s="448"/>
      <c r="E53" s="441">
        <v>147</v>
      </c>
      <c r="F53" s="176"/>
      <c r="G53" s="176"/>
      <c r="H53" s="447">
        <v>147</v>
      </c>
      <c r="I53" s="176"/>
      <c r="J53" s="176"/>
      <c r="K53" s="176"/>
      <c r="L53" s="447">
        <v>147</v>
      </c>
      <c r="M53" s="463"/>
      <c r="N53" s="463"/>
      <c r="O53" s="463"/>
      <c r="P53" s="461">
        <v>147</v>
      </c>
      <c r="Q53" s="465"/>
    </row>
    <row r="54" spans="1:17" ht="18" customHeight="1">
      <c r="A54" s="450" t="s">
        <v>454</v>
      </c>
      <c r="B54" s="447">
        <v>0</v>
      </c>
      <c r="C54" s="447">
        <v>0</v>
      </c>
      <c r="D54" s="448"/>
      <c r="E54" s="441">
        <v>0</v>
      </c>
      <c r="F54" s="176"/>
      <c r="G54" s="176"/>
      <c r="H54" s="447">
        <v>0</v>
      </c>
      <c r="I54" s="176"/>
      <c r="J54" s="176"/>
      <c r="K54" s="176"/>
      <c r="L54" s="447">
        <v>0</v>
      </c>
      <c r="M54" s="463"/>
      <c r="N54" s="463"/>
      <c r="O54" s="463"/>
      <c r="P54" s="461">
        <v>0</v>
      </c>
      <c r="Q54" s="465"/>
    </row>
    <row r="55" spans="1:17" s="427" customFormat="1" ht="18" customHeight="1">
      <c r="A55" s="444" t="s">
        <v>455</v>
      </c>
      <c r="B55" s="447">
        <v>0</v>
      </c>
      <c r="C55" s="447">
        <v>0</v>
      </c>
      <c r="D55" s="448"/>
      <c r="E55" s="441">
        <v>0</v>
      </c>
      <c r="F55" s="176"/>
      <c r="G55" s="176"/>
      <c r="H55" s="447">
        <v>0</v>
      </c>
      <c r="I55" s="176"/>
      <c r="J55" s="176"/>
      <c r="K55" s="176"/>
      <c r="L55" s="447">
        <v>0</v>
      </c>
      <c r="M55" s="447"/>
      <c r="N55" s="447"/>
      <c r="O55" s="447"/>
      <c r="P55" s="461">
        <v>0</v>
      </c>
      <c r="Q55" s="465"/>
    </row>
    <row r="56" spans="1:17" s="427" customFormat="1" ht="18" customHeight="1">
      <c r="A56" s="444" t="s">
        <v>486</v>
      </c>
      <c r="B56" s="447">
        <v>0</v>
      </c>
      <c r="C56" s="447">
        <v>0</v>
      </c>
      <c r="D56" s="448"/>
      <c r="E56" s="441">
        <v>0</v>
      </c>
      <c r="F56" s="176"/>
      <c r="G56" s="176"/>
      <c r="H56" s="447">
        <v>0</v>
      </c>
      <c r="I56" s="176"/>
      <c r="J56" s="176"/>
      <c r="K56" s="176"/>
      <c r="L56" s="447">
        <v>0</v>
      </c>
      <c r="M56" s="447"/>
      <c r="N56" s="447"/>
      <c r="O56" s="447"/>
      <c r="P56" s="461">
        <v>0</v>
      </c>
      <c r="Q56" s="465"/>
    </row>
    <row r="57" spans="1:17" ht="18" customHeight="1">
      <c r="A57" s="444" t="s">
        <v>487</v>
      </c>
      <c r="B57" s="447">
        <v>29</v>
      </c>
      <c r="C57" s="447">
        <v>29</v>
      </c>
      <c r="D57" s="448">
        <v>1</v>
      </c>
      <c r="E57" s="441">
        <v>30</v>
      </c>
      <c r="F57" s="176"/>
      <c r="G57" s="176"/>
      <c r="H57" s="447">
        <v>29</v>
      </c>
      <c r="I57" s="176"/>
      <c r="J57" s="176"/>
      <c r="K57" s="176"/>
      <c r="L57" s="447">
        <v>29</v>
      </c>
      <c r="M57" s="463"/>
      <c r="N57" s="463"/>
      <c r="O57" s="463"/>
      <c r="P57" s="461">
        <v>29</v>
      </c>
      <c r="Q57" s="465"/>
    </row>
    <row r="58" spans="1:17" s="427" customFormat="1" ht="18" customHeight="1">
      <c r="A58" s="449" t="s">
        <v>488</v>
      </c>
      <c r="B58" s="447">
        <v>0</v>
      </c>
      <c r="C58" s="447">
        <v>0</v>
      </c>
      <c r="D58" s="448"/>
      <c r="E58" s="441">
        <v>0</v>
      </c>
      <c r="F58" s="176"/>
      <c r="G58" s="176"/>
      <c r="H58" s="447">
        <v>0</v>
      </c>
      <c r="I58" s="176"/>
      <c r="J58" s="176"/>
      <c r="K58" s="176"/>
      <c r="L58" s="447">
        <v>0</v>
      </c>
      <c r="M58" s="447"/>
      <c r="N58" s="447"/>
      <c r="O58" s="447"/>
      <c r="P58" s="461">
        <v>0</v>
      </c>
      <c r="Q58" s="465"/>
    </row>
    <row r="59" spans="1:17" s="427" customFormat="1" ht="18" customHeight="1">
      <c r="A59" s="449" t="s">
        <v>489</v>
      </c>
      <c r="B59" s="447">
        <v>5</v>
      </c>
      <c r="C59" s="447">
        <v>5</v>
      </c>
      <c r="D59" s="448"/>
      <c r="E59" s="441">
        <v>5</v>
      </c>
      <c r="F59" s="176"/>
      <c r="G59" s="176"/>
      <c r="H59" s="447">
        <v>5</v>
      </c>
      <c r="I59" s="176"/>
      <c r="J59" s="176"/>
      <c r="K59" s="176"/>
      <c r="L59" s="447">
        <v>5</v>
      </c>
      <c r="M59" s="447"/>
      <c r="N59" s="447"/>
      <c r="O59" s="447"/>
      <c r="P59" s="461">
        <v>5</v>
      </c>
      <c r="Q59" s="465"/>
    </row>
    <row r="60" spans="1:17" s="427" customFormat="1" ht="18" customHeight="1">
      <c r="A60" s="449" t="s">
        <v>490</v>
      </c>
      <c r="B60" s="447">
        <v>25</v>
      </c>
      <c r="C60" s="447">
        <v>25</v>
      </c>
      <c r="D60" s="448"/>
      <c r="E60" s="441">
        <v>25</v>
      </c>
      <c r="F60" s="176"/>
      <c r="G60" s="176"/>
      <c r="H60" s="447">
        <v>25</v>
      </c>
      <c r="I60" s="176"/>
      <c r="J60" s="176"/>
      <c r="K60" s="176"/>
      <c r="L60" s="447">
        <v>25</v>
      </c>
      <c r="M60" s="447"/>
      <c r="N60" s="447"/>
      <c r="O60" s="447"/>
      <c r="P60" s="461">
        <v>25</v>
      </c>
      <c r="Q60" s="465"/>
    </row>
    <row r="61" spans="1:17" s="427" customFormat="1" ht="18" customHeight="1">
      <c r="A61" s="444" t="s">
        <v>462</v>
      </c>
      <c r="B61" s="447">
        <v>0</v>
      </c>
      <c r="C61" s="447">
        <v>0</v>
      </c>
      <c r="D61" s="448"/>
      <c r="E61" s="441">
        <v>0</v>
      </c>
      <c r="F61" s="176"/>
      <c r="G61" s="176"/>
      <c r="H61" s="447">
        <v>0</v>
      </c>
      <c r="I61" s="176"/>
      <c r="J61" s="176"/>
      <c r="K61" s="176"/>
      <c r="L61" s="447">
        <v>0</v>
      </c>
      <c r="M61" s="447"/>
      <c r="N61" s="447"/>
      <c r="O61" s="447"/>
      <c r="P61" s="461">
        <v>0</v>
      </c>
      <c r="Q61" s="465"/>
    </row>
    <row r="62" spans="1:17" s="427" customFormat="1" ht="18" customHeight="1">
      <c r="A62" s="444" t="s">
        <v>491</v>
      </c>
      <c r="B62" s="447">
        <v>0</v>
      </c>
      <c r="C62" s="447">
        <v>0</v>
      </c>
      <c r="D62" s="448"/>
      <c r="E62" s="441">
        <v>0</v>
      </c>
      <c r="F62" s="176"/>
      <c r="G62" s="176"/>
      <c r="H62" s="447">
        <v>0</v>
      </c>
      <c r="I62" s="176"/>
      <c r="J62" s="176"/>
      <c r="K62" s="176"/>
      <c r="L62" s="447">
        <v>0</v>
      </c>
      <c r="M62" s="447"/>
      <c r="N62" s="447"/>
      <c r="O62" s="447"/>
      <c r="P62" s="461">
        <v>0</v>
      </c>
      <c r="Q62" s="465"/>
    </row>
    <row r="63" spans="1:17" s="427" customFormat="1" ht="18" customHeight="1">
      <c r="A63" s="444" t="s">
        <v>492</v>
      </c>
      <c r="B63" s="445">
        <f aca="true" t="shared" si="14" ref="B63:H63">SUM(B64:B73)</f>
        <v>1324</v>
      </c>
      <c r="C63" s="445">
        <f t="shared" si="14"/>
        <v>1324</v>
      </c>
      <c r="D63" s="446">
        <f t="shared" si="14"/>
        <v>0</v>
      </c>
      <c r="E63" s="441">
        <v>1324</v>
      </c>
      <c r="F63" s="445">
        <f t="shared" si="14"/>
        <v>0</v>
      </c>
      <c r="G63" s="445">
        <f t="shared" si="14"/>
        <v>0</v>
      </c>
      <c r="H63" s="445">
        <f t="shared" si="14"/>
        <v>1324</v>
      </c>
      <c r="I63" s="445">
        <f aca="true" t="shared" si="15" ref="I63:O63">SUM(I64:I73)</f>
        <v>0</v>
      </c>
      <c r="J63" s="445">
        <f t="shared" si="15"/>
        <v>0</v>
      </c>
      <c r="K63" s="445">
        <f t="shared" si="15"/>
        <v>0</v>
      </c>
      <c r="L63" s="445">
        <f t="shared" si="15"/>
        <v>1324</v>
      </c>
      <c r="M63" s="445">
        <f t="shared" si="15"/>
        <v>0</v>
      </c>
      <c r="N63" s="445">
        <f t="shared" si="15"/>
        <v>0</v>
      </c>
      <c r="O63" s="445">
        <f t="shared" si="15"/>
        <v>0</v>
      </c>
      <c r="P63" s="461">
        <v>1324</v>
      </c>
      <c r="Q63" s="465"/>
    </row>
    <row r="64" spans="1:17" ht="18" customHeight="1">
      <c r="A64" s="449" t="s">
        <v>453</v>
      </c>
      <c r="B64" s="447">
        <v>249</v>
      </c>
      <c r="C64" s="447">
        <v>249</v>
      </c>
      <c r="D64" s="448"/>
      <c r="E64" s="441">
        <v>249</v>
      </c>
      <c r="F64" s="176"/>
      <c r="G64" s="176"/>
      <c r="H64" s="447">
        <v>249</v>
      </c>
      <c r="I64" s="176"/>
      <c r="J64" s="176"/>
      <c r="K64" s="176"/>
      <c r="L64" s="447">
        <v>249</v>
      </c>
      <c r="M64" s="463"/>
      <c r="N64" s="463"/>
      <c r="O64" s="463"/>
      <c r="P64" s="461">
        <v>249</v>
      </c>
      <c r="Q64" s="465"/>
    </row>
    <row r="65" spans="1:17" s="427" customFormat="1" ht="18" customHeight="1">
      <c r="A65" s="450" t="s">
        <v>454</v>
      </c>
      <c r="B65" s="447">
        <v>0</v>
      </c>
      <c r="C65" s="447">
        <v>0</v>
      </c>
      <c r="D65" s="448"/>
      <c r="E65" s="441">
        <v>0</v>
      </c>
      <c r="F65" s="176"/>
      <c r="G65" s="176"/>
      <c r="H65" s="447">
        <v>0</v>
      </c>
      <c r="I65" s="176"/>
      <c r="J65" s="176"/>
      <c r="K65" s="176"/>
      <c r="L65" s="447">
        <v>0</v>
      </c>
      <c r="M65" s="447"/>
      <c r="N65" s="447"/>
      <c r="O65" s="447"/>
      <c r="P65" s="461">
        <v>0</v>
      </c>
      <c r="Q65" s="465"/>
    </row>
    <row r="66" spans="1:17" s="427" customFormat="1" ht="18" customHeight="1">
      <c r="A66" s="450" t="s">
        <v>455</v>
      </c>
      <c r="B66" s="447">
        <v>0</v>
      </c>
      <c r="C66" s="447">
        <v>0</v>
      </c>
      <c r="D66" s="448"/>
      <c r="E66" s="441">
        <v>0</v>
      </c>
      <c r="F66" s="176"/>
      <c r="G66" s="176"/>
      <c r="H66" s="447">
        <v>0</v>
      </c>
      <c r="I66" s="176"/>
      <c r="J66" s="176"/>
      <c r="K66" s="176"/>
      <c r="L66" s="447">
        <v>0</v>
      </c>
      <c r="M66" s="447"/>
      <c r="N66" s="447"/>
      <c r="O66" s="447"/>
      <c r="P66" s="461">
        <v>0</v>
      </c>
      <c r="Q66" s="465"/>
    </row>
    <row r="67" spans="1:17" s="427" customFormat="1" ht="18" customHeight="1">
      <c r="A67" s="450" t="s">
        <v>493</v>
      </c>
      <c r="B67" s="447">
        <v>0</v>
      </c>
      <c r="C67" s="447">
        <v>0</v>
      </c>
      <c r="D67" s="448"/>
      <c r="E67" s="441">
        <v>0</v>
      </c>
      <c r="F67" s="176"/>
      <c r="G67" s="176"/>
      <c r="H67" s="447">
        <v>0</v>
      </c>
      <c r="I67" s="176"/>
      <c r="J67" s="176"/>
      <c r="K67" s="176"/>
      <c r="L67" s="447">
        <v>0</v>
      </c>
      <c r="M67" s="447"/>
      <c r="N67" s="447"/>
      <c r="O67" s="447"/>
      <c r="P67" s="461">
        <v>0</v>
      </c>
      <c r="Q67" s="465"/>
    </row>
    <row r="68" spans="1:17" s="427" customFormat="1" ht="18" customHeight="1">
      <c r="A68" s="450" t="s">
        <v>494</v>
      </c>
      <c r="B68" s="447">
        <v>0</v>
      </c>
      <c r="C68" s="447">
        <v>0</v>
      </c>
      <c r="D68" s="448"/>
      <c r="E68" s="441">
        <v>0</v>
      </c>
      <c r="F68" s="176"/>
      <c r="G68" s="176"/>
      <c r="H68" s="447">
        <v>0</v>
      </c>
      <c r="I68" s="176"/>
      <c r="J68" s="176"/>
      <c r="K68" s="176"/>
      <c r="L68" s="447">
        <v>0</v>
      </c>
      <c r="M68" s="447"/>
      <c r="N68" s="447"/>
      <c r="O68" s="447"/>
      <c r="P68" s="461">
        <v>0</v>
      </c>
      <c r="Q68" s="465"/>
    </row>
    <row r="69" spans="1:17" s="427" customFormat="1" ht="18" customHeight="1">
      <c r="A69" s="450" t="s">
        <v>495</v>
      </c>
      <c r="B69" s="447">
        <v>0</v>
      </c>
      <c r="C69" s="447">
        <v>0</v>
      </c>
      <c r="D69" s="448"/>
      <c r="E69" s="441">
        <v>0</v>
      </c>
      <c r="F69" s="176"/>
      <c r="G69" s="176"/>
      <c r="H69" s="447">
        <v>0</v>
      </c>
      <c r="I69" s="176"/>
      <c r="J69" s="176"/>
      <c r="K69" s="176"/>
      <c r="L69" s="447">
        <v>0</v>
      </c>
      <c r="M69" s="447"/>
      <c r="N69" s="447"/>
      <c r="O69" s="447"/>
      <c r="P69" s="461">
        <v>0</v>
      </c>
      <c r="Q69" s="465"/>
    </row>
    <row r="70" spans="1:17" s="427" customFormat="1" ht="18" customHeight="1">
      <c r="A70" s="444" t="s">
        <v>496</v>
      </c>
      <c r="B70" s="447">
        <v>0</v>
      </c>
      <c r="C70" s="447">
        <v>0</v>
      </c>
      <c r="D70" s="448"/>
      <c r="E70" s="441">
        <v>0</v>
      </c>
      <c r="F70" s="176"/>
      <c r="G70" s="176"/>
      <c r="H70" s="447">
        <v>0</v>
      </c>
      <c r="I70" s="176"/>
      <c r="J70" s="176"/>
      <c r="K70" s="176"/>
      <c r="L70" s="447">
        <v>0</v>
      </c>
      <c r="M70" s="447"/>
      <c r="N70" s="447"/>
      <c r="O70" s="447"/>
      <c r="P70" s="461">
        <v>0</v>
      </c>
      <c r="Q70" s="465"/>
    </row>
    <row r="71" spans="1:17" s="427" customFormat="1" ht="18" customHeight="1">
      <c r="A71" s="449" t="s">
        <v>497</v>
      </c>
      <c r="B71" s="447">
        <v>300</v>
      </c>
      <c r="C71" s="447">
        <v>300</v>
      </c>
      <c r="D71" s="448"/>
      <c r="E71" s="441">
        <v>300</v>
      </c>
      <c r="F71" s="176"/>
      <c r="G71" s="176"/>
      <c r="H71" s="447">
        <v>300</v>
      </c>
      <c r="I71" s="176"/>
      <c r="J71" s="176"/>
      <c r="K71" s="176"/>
      <c r="L71" s="447">
        <v>300</v>
      </c>
      <c r="M71" s="447"/>
      <c r="N71" s="447"/>
      <c r="O71" s="447"/>
      <c r="P71" s="461">
        <v>300</v>
      </c>
      <c r="Q71" s="465"/>
    </row>
    <row r="72" spans="1:17" s="427" customFormat="1" ht="18" customHeight="1">
      <c r="A72" s="449" t="s">
        <v>462</v>
      </c>
      <c r="B72" s="447">
        <v>775</v>
      </c>
      <c r="C72" s="447">
        <v>775</v>
      </c>
      <c r="D72" s="448"/>
      <c r="E72" s="441">
        <v>775</v>
      </c>
      <c r="F72" s="176"/>
      <c r="G72" s="176"/>
      <c r="H72" s="447">
        <v>775</v>
      </c>
      <c r="I72" s="176"/>
      <c r="J72" s="176"/>
      <c r="K72" s="176"/>
      <c r="L72" s="447">
        <v>775</v>
      </c>
      <c r="M72" s="447"/>
      <c r="N72" s="447"/>
      <c r="O72" s="447"/>
      <c r="P72" s="461">
        <v>775</v>
      </c>
      <c r="Q72" s="465"/>
    </row>
    <row r="73" spans="1:17" s="427" customFormat="1" ht="18" customHeight="1">
      <c r="A73" s="449" t="s">
        <v>498</v>
      </c>
      <c r="B73" s="447">
        <v>0</v>
      </c>
      <c r="C73" s="176"/>
      <c r="D73" s="448"/>
      <c r="E73" s="441">
        <v>0</v>
      </c>
      <c r="F73" s="176"/>
      <c r="G73" s="176"/>
      <c r="H73" s="176"/>
      <c r="I73" s="176"/>
      <c r="J73" s="176"/>
      <c r="K73" s="176"/>
      <c r="L73" s="176"/>
      <c r="M73" s="447"/>
      <c r="N73" s="447"/>
      <c r="O73" s="447"/>
      <c r="P73" s="461">
        <v>0</v>
      </c>
      <c r="Q73" s="465"/>
    </row>
    <row r="74" spans="1:17" s="427" customFormat="1" ht="18" customHeight="1">
      <c r="A74" s="444" t="s">
        <v>499</v>
      </c>
      <c r="B74" s="176"/>
      <c r="C74" s="176"/>
      <c r="D74" s="446">
        <f>SUM(D75:D85)</f>
        <v>0</v>
      </c>
      <c r="E74" s="441">
        <v>0</v>
      </c>
      <c r="F74" s="176"/>
      <c r="G74" s="176"/>
      <c r="H74" s="176"/>
      <c r="I74" s="176"/>
      <c r="J74" s="176"/>
      <c r="K74" s="176"/>
      <c r="L74" s="176"/>
      <c r="M74" s="447"/>
      <c r="N74" s="447"/>
      <c r="O74" s="447"/>
      <c r="P74" s="461">
        <v>0</v>
      </c>
      <c r="Q74" s="465"/>
    </row>
    <row r="75" spans="1:17" s="427" customFormat="1" ht="18" customHeight="1">
      <c r="A75" s="444" t="s">
        <v>453</v>
      </c>
      <c r="B75" s="176"/>
      <c r="C75" s="176"/>
      <c r="D75" s="448"/>
      <c r="E75" s="441">
        <v>0</v>
      </c>
      <c r="F75" s="176"/>
      <c r="G75" s="176"/>
      <c r="H75" s="176"/>
      <c r="I75" s="176"/>
      <c r="J75" s="176"/>
      <c r="K75" s="176"/>
      <c r="L75" s="176"/>
      <c r="M75" s="447"/>
      <c r="N75" s="447"/>
      <c r="O75" s="447"/>
      <c r="P75" s="461">
        <v>0</v>
      </c>
      <c r="Q75" s="465"/>
    </row>
    <row r="76" spans="1:17" s="427" customFormat="1" ht="18" customHeight="1">
      <c r="A76" s="444" t="s">
        <v>454</v>
      </c>
      <c r="B76" s="176"/>
      <c r="C76" s="176"/>
      <c r="D76" s="448"/>
      <c r="E76" s="441">
        <v>0</v>
      </c>
      <c r="F76" s="176"/>
      <c r="G76" s="176"/>
      <c r="H76" s="176"/>
      <c r="I76" s="176"/>
      <c r="J76" s="176"/>
      <c r="K76" s="176"/>
      <c r="L76" s="176"/>
      <c r="M76" s="447"/>
      <c r="N76" s="447"/>
      <c r="O76" s="447"/>
      <c r="P76" s="461">
        <v>0</v>
      </c>
      <c r="Q76" s="465"/>
    </row>
    <row r="77" spans="1:17" s="427" customFormat="1" ht="18" customHeight="1">
      <c r="A77" s="449" t="s">
        <v>455</v>
      </c>
      <c r="B77" s="176"/>
      <c r="C77" s="176"/>
      <c r="D77" s="448"/>
      <c r="E77" s="441">
        <v>0</v>
      </c>
      <c r="F77" s="176"/>
      <c r="G77" s="176"/>
      <c r="H77" s="176"/>
      <c r="I77" s="176"/>
      <c r="J77" s="176"/>
      <c r="K77" s="176"/>
      <c r="L77" s="176"/>
      <c r="M77" s="447"/>
      <c r="N77" s="447"/>
      <c r="O77" s="447"/>
      <c r="P77" s="461">
        <v>0</v>
      </c>
      <c r="Q77" s="465"/>
    </row>
    <row r="78" spans="1:17" s="427" customFormat="1" ht="18" customHeight="1">
      <c r="A78" s="449" t="s">
        <v>500</v>
      </c>
      <c r="B78" s="176"/>
      <c r="C78" s="176"/>
      <c r="D78" s="448"/>
      <c r="E78" s="441">
        <v>0</v>
      </c>
      <c r="F78" s="176"/>
      <c r="G78" s="176"/>
      <c r="H78" s="176"/>
      <c r="I78" s="176"/>
      <c r="J78" s="176"/>
      <c r="K78" s="176"/>
      <c r="L78" s="176"/>
      <c r="M78" s="447"/>
      <c r="N78" s="447"/>
      <c r="O78" s="447"/>
      <c r="P78" s="461">
        <v>0</v>
      </c>
      <c r="Q78" s="465"/>
    </row>
    <row r="79" spans="1:17" s="427" customFormat="1" ht="18" customHeight="1">
      <c r="A79" s="449" t="s">
        <v>501</v>
      </c>
      <c r="B79" s="176"/>
      <c r="C79" s="176"/>
      <c r="D79" s="448"/>
      <c r="E79" s="441">
        <v>0</v>
      </c>
      <c r="F79" s="176"/>
      <c r="G79" s="176"/>
      <c r="H79" s="176"/>
      <c r="I79" s="176"/>
      <c r="J79" s="176"/>
      <c r="K79" s="176"/>
      <c r="L79" s="176"/>
      <c r="M79" s="447"/>
      <c r="N79" s="447"/>
      <c r="O79" s="447"/>
      <c r="P79" s="461">
        <v>0</v>
      </c>
      <c r="Q79" s="465"/>
    </row>
    <row r="80" spans="1:17" s="427" customFormat="1" ht="18" customHeight="1">
      <c r="A80" s="450" t="s">
        <v>502</v>
      </c>
      <c r="B80" s="176"/>
      <c r="C80" s="176"/>
      <c r="D80" s="448"/>
      <c r="E80" s="441">
        <v>0</v>
      </c>
      <c r="F80" s="176"/>
      <c r="G80" s="176"/>
      <c r="H80" s="176"/>
      <c r="I80" s="176"/>
      <c r="J80" s="176"/>
      <c r="K80" s="176"/>
      <c r="L80" s="176"/>
      <c r="M80" s="447"/>
      <c r="N80" s="447"/>
      <c r="O80" s="447"/>
      <c r="P80" s="461">
        <v>0</v>
      </c>
      <c r="Q80" s="465"/>
    </row>
    <row r="81" spans="1:17" ht="18" customHeight="1">
      <c r="A81" s="444" t="s">
        <v>503</v>
      </c>
      <c r="B81" s="176"/>
      <c r="C81" s="176"/>
      <c r="D81" s="448"/>
      <c r="E81" s="441">
        <v>0</v>
      </c>
      <c r="F81" s="176"/>
      <c r="G81" s="176"/>
      <c r="H81" s="176"/>
      <c r="I81" s="176"/>
      <c r="J81" s="176"/>
      <c r="K81" s="176"/>
      <c r="L81" s="176"/>
      <c r="M81" s="463"/>
      <c r="N81" s="463"/>
      <c r="O81" s="463"/>
      <c r="P81" s="461">
        <v>0</v>
      </c>
      <c r="Q81" s="465"/>
    </row>
    <row r="82" spans="1:17" ht="18" customHeight="1">
      <c r="A82" s="444" t="s">
        <v>504</v>
      </c>
      <c r="B82" s="176"/>
      <c r="C82" s="176"/>
      <c r="D82" s="448"/>
      <c r="E82" s="441">
        <v>0</v>
      </c>
      <c r="F82" s="176"/>
      <c r="G82" s="176"/>
      <c r="H82" s="176"/>
      <c r="I82" s="176"/>
      <c r="J82" s="176"/>
      <c r="K82" s="176"/>
      <c r="L82" s="176"/>
      <c r="M82" s="463"/>
      <c r="N82" s="463"/>
      <c r="O82" s="463"/>
      <c r="P82" s="461">
        <v>0</v>
      </c>
      <c r="Q82" s="465"/>
    </row>
    <row r="83" spans="1:17" s="427" customFormat="1" ht="18" customHeight="1">
      <c r="A83" s="444" t="s">
        <v>496</v>
      </c>
      <c r="B83" s="176"/>
      <c r="C83" s="176"/>
      <c r="D83" s="448"/>
      <c r="E83" s="441">
        <v>0</v>
      </c>
      <c r="F83" s="176"/>
      <c r="G83" s="176"/>
      <c r="H83" s="176"/>
      <c r="I83" s="176"/>
      <c r="J83" s="176"/>
      <c r="K83" s="176"/>
      <c r="L83" s="176"/>
      <c r="M83" s="447"/>
      <c r="N83" s="447"/>
      <c r="O83" s="447"/>
      <c r="P83" s="461">
        <v>0</v>
      </c>
      <c r="Q83" s="465"/>
    </row>
    <row r="84" spans="1:17" s="427" customFormat="1" ht="18" customHeight="1">
      <c r="A84" s="449" t="s">
        <v>462</v>
      </c>
      <c r="B84" s="176"/>
      <c r="C84" s="176"/>
      <c r="D84" s="448"/>
      <c r="E84" s="441">
        <v>0</v>
      </c>
      <c r="F84" s="176"/>
      <c r="G84" s="176"/>
      <c r="H84" s="176"/>
      <c r="I84" s="176"/>
      <c r="J84" s="176"/>
      <c r="K84" s="176"/>
      <c r="L84" s="176"/>
      <c r="M84" s="447"/>
      <c r="N84" s="447"/>
      <c r="O84" s="447"/>
      <c r="P84" s="461">
        <v>0</v>
      </c>
      <c r="Q84" s="465"/>
    </row>
    <row r="85" spans="1:17" s="427" customFormat="1" ht="18" customHeight="1">
      <c r="A85" s="449" t="s">
        <v>505</v>
      </c>
      <c r="B85" s="176"/>
      <c r="C85" s="176"/>
      <c r="D85" s="448"/>
      <c r="E85" s="441">
        <v>0</v>
      </c>
      <c r="F85" s="176"/>
      <c r="G85" s="176"/>
      <c r="H85" s="176"/>
      <c r="I85" s="176"/>
      <c r="J85" s="176"/>
      <c r="K85" s="176"/>
      <c r="L85" s="176"/>
      <c r="M85" s="447"/>
      <c r="N85" s="447"/>
      <c r="O85" s="447"/>
      <c r="P85" s="461">
        <v>0</v>
      </c>
      <c r="Q85" s="465"/>
    </row>
    <row r="86" spans="1:17" s="427" customFormat="1" ht="18" customHeight="1">
      <c r="A86" s="449" t="s">
        <v>506</v>
      </c>
      <c r="B86" s="445">
        <f aca="true" t="shared" si="16" ref="B86:H86">SUM(B87:B94)</f>
        <v>211</v>
      </c>
      <c r="C86" s="445">
        <f t="shared" si="16"/>
        <v>211</v>
      </c>
      <c r="D86" s="446">
        <f t="shared" si="16"/>
        <v>0</v>
      </c>
      <c r="E86" s="441">
        <v>211</v>
      </c>
      <c r="F86" s="445">
        <f t="shared" si="16"/>
        <v>0</v>
      </c>
      <c r="G86" s="445">
        <f t="shared" si="16"/>
        <v>0</v>
      </c>
      <c r="H86" s="445">
        <f t="shared" si="16"/>
        <v>211</v>
      </c>
      <c r="I86" s="445">
        <f aca="true" t="shared" si="17" ref="I86:O86">SUM(I87:I94)</f>
        <v>0</v>
      </c>
      <c r="J86" s="445">
        <f t="shared" si="17"/>
        <v>0</v>
      </c>
      <c r="K86" s="445">
        <f t="shared" si="17"/>
        <v>0</v>
      </c>
      <c r="L86" s="445">
        <f t="shared" si="17"/>
        <v>211</v>
      </c>
      <c r="M86" s="445">
        <f t="shared" si="17"/>
        <v>0</v>
      </c>
      <c r="N86" s="445">
        <f t="shared" si="17"/>
        <v>0</v>
      </c>
      <c r="O86" s="445">
        <f t="shared" si="17"/>
        <v>0</v>
      </c>
      <c r="P86" s="461">
        <v>211</v>
      </c>
      <c r="Q86" s="465"/>
    </row>
    <row r="87" spans="1:17" s="426" customFormat="1" ht="18" customHeight="1">
      <c r="A87" s="444" t="s">
        <v>453</v>
      </c>
      <c r="B87" s="447">
        <v>179</v>
      </c>
      <c r="C87" s="447">
        <v>179</v>
      </c>
      <c r="D87" s="448"/>
      <c r="E87" s="441">
        <v>179</v>
      </c>
      <c r="F87" s="176"/>
      <c r="G87" s="176"/>
      <c r="H87" s="447">
        <v>179</v>
      </c>
      <c r="I87" s="176"/>
      <c r="J87" s="176"/>
      <c r="K87" s="176"/>
      <c r="L87" s="447">
        <v>179</v>
      </c>
      <c r="M87" s="447"/>
      <c r="N87" s="447"/>
      <c r="O87" s="447"/>
      <c r="P87" s="461">
        <v>179</v>
      </c>
      <c r="Q87" s="465"/>
    </row>
    <row r="88" spans="1:17" s="427" customFormat="1" ht="18" customHeight="1">
      <c r="A88" s="444" t="s">
        <v>454</v>
      </c>
      <c r="B88" s="447">
        <v>7</v>
      </c>
      <c r="C88" s="447">
        <v>7</v>
      </c>
      <c r="D88" s="448"/>
      <c r="E88" s="441">
        <v>7</v>
      </c>
      <c r="F88" s="176"/>
      <c r="G88" s="176"/>
      <c r="H88" s="447">
        <v>7</v>
      </c>
      <c r="I88" s="176"/>
      <c r="J88" s="176"/>
      <c r="K88" s="176"/>
      <c r="L88" s="447">
        <v>7</v>
      </c>
      <c r="M88" s="447"/>
      <c r="N88" s="447"/>
      <c r="O88" s="447"/>
      <c r="P88" s="461">
        <v>7</v>
      </c>
      <c r="Q88" s="465"/>
    </row>
    <row r="89" spans="1:17" s="427" customFormat="1" ht="18" customHeight="1">
      <c r="A89" s="444" t="s">
        <v>455</v>
      </c>
      <c r="B89" s="447">
        <v>0</v>
      </c>
      <c r="C89" s="447">
        <v>0</v>
      </c>
      <c r="D89" s="448"/>
      <c r="E89" s="441">
        <v>0</v>
      </c>
      <c r="F89" s="176"/>
      <c r="G89" s="176"/>
      <c r="H89" s="447">
        <v>0</v>
      </c>
      <c r="I89" s="176"/>
      <c r="J89" s="176"/>
      <c r="K89" s="176"/>
      <c r="L89" s="447">
        <v>0</v>
      </c>
      <c r="M89" s="447"/>
      <c r="N89" s="447"/>
      <c r="O89" s="447"/>
      <c r="P89" s="461">
        <v>0</v>
      </c>
      <c r="Q89" s="465"/>
    </row>
    <row r="90" spans="1:17" ht="18" customHeight="1">
      <c r="A90" s="449" t="s">
        <v>507</v>
      </c>
      <c r="B90" s="447">
        <v>0</v>
      </c>
      <c r="C90" s="447">
        <v>0</v>
      </c>
      <c r="D90" s="448"/>
      <c r="E90" s="441">
        <v>0</v>
      </c>
      <c r="F90" s="176"/>
      <c r="G90" s="176"/>
      <c r="H90" s="447">
        <v>0</v>
      </c>
      <c r="I90" s="176"/>
      <c r="J90" s="176"/>
      <c r="K90" s="176"/>
      <c r="L90" s="447">
        <v>0</v>
      </c>
      <c r="M90" s="463"/>
      <c r="N90" s="463"/>
      <c r="O90" s="463"/>
      <c r="P90" s="461">
        <v>0</v>
      </c>
      <c r="Q90" s="465"/>
    </row>
    <row r="91" spans="1:17" ht="18" customHeight="1">
      <c r="A91" s="449" t="s">
        <v>508</v>
      </c>
      <c r="B91" s="447">
        <v>0</v>
      </c>
      <c r="C91" s="447">
        <v>0</v>
      </c>
      <c r="D91" s="448"/>
      <c r="E91" s="441">
        <v>0</v>
      </c>
      <c r="F91" s="176"/>
      <c r="G91" s="176"/>
      <c r="H91" s="447">
        <v>0</v>
      </c>
      <c r="I91" s="176"/>
      <c r="J91" s="176"/>
      <c r="K91" s="176"/>
      <c r="L91" s="447">
        <v>0</v>
      </c>
      <c r="M91" s="463"/>
      <c r="N91" s="463"/>
      <c r="O91" s="463"/>
      <c r="P91" s="461">
        <v>0</v>
      </c>
      <c r="Q91" s="465"/>
    </row>
    <row r="92" spans="1:17" s="427" customFormat="1" ht="18" customHeight="1">
      <c r="A92" s="449" t="s">
        <v>496</v>
      </c>
      <c r="B92" s="447">
        <v>0</v>
      </c>
      <c r="C92" s="447">
        <v>0</v>
      </c>
      <c r="D92" s="448"/>
      <c r="E92" s="441">
        <v>0</v>
      </c>
      <c r="F92" s="176"/>
      <c r="G92" s="176"/>
      <c r="H92" s="447">
        <v>0</v>
      </c>
      <c r="I92" s="176"/>
      <c r="J92" s="176"/>
      <c r="K92" s="176"/>
      <c r="L92" s="447">
        <v>0</v>
      </c>
      <c r="M92" s="447"/>
      <c r="N92" s="447"/>
      <c r="O92" s="447"/>
      <c r="P92" s="461">
        <v>0</v>
      </c>
      <c r="Q92" s="465"/>
    </row>
    <row r="93" spans="1:17" s="427" customFormat="1" ht="18" customHeight="1">
      <c r="A93" s="449" t="s">
        <v>462</v>
      </c>
      <c r="B93" s="447">
        <v>25</v>
      </c>
      <c r="C93" s="447">
        <v>25</v>
      </c>
      <c r="D93" s="448"/>
      <c r="E93" s="441">
        <v>25</v>
      </c>
      <c r="F93" s="176"/>
      <c r="G93" s="176"/>
      <c r="H93" s="447">
        <v>25</v>
      </c>
      <c r="I93" s="176"/>
      <c r="J93" s="176"/>
      <c r="K93" s="176"/>
      <c r="L93" s="447">
        <v>25</v>
      </c>
      <c r="M93" s="447"/>
      <c r="N93" s="447"/>
      <c r="O93" s="447"/>
      <c r="P93" s="461">
        <v>25</v>
      </c>
      <c r="Q93" s="465"/>
    </row>
    <row r="94" spans="1:17" s="427" customFormat="1" ht="18" customHeight="1">
      <c r="A94" s="450" t="s">
        <v>509</v>
      </c>
      <c r="B94" s="447">
        <v>0</v>
      </c>
      <c r="C94" s="176"/>
      <c r="D94" s="448"/>
      <c r="E94" s="441">
        <v>0</v>
      </c>
      <c r="F94" s="176"/>
      <c r="G94" s="176"/>
      <c r="H94" s="176"/>
      <c r="I94" s="176"/>
      <c r="J94" s="176"/>
      <c r="K94" s="176"/>
      <c r="L94" s="176"/>
      <c r="M94" s="447"/>
      <c r="N94" s="447"/>
      <c r="O94" s="447"/>
      <c r="P94" s="461">
        <v>0</v>
      </c>
      <c r="Q94" s="465"/>
    </row>
    <row r="95" spans="1:17" s="427" customFormat="1" ht="18" customHeight="1">
      <c r="A95" s="444" t="s">
        <v>510</v>
      </c>
      <c r="B95" s="176"/>
      <c r="C95" s="176"/>
      <c r="D95" s="446">
        <f>SUM(D96:D104)</f>
        <v>0</v>
      </c>
      <c r="E95" s="441">
        <v>0</v>
      </c>
      <c r="F95" s="176"/>
      <c r="G95" s="176"/>
      <c r="H95" s="176"/>
      <c r="I95" s="176"/>
      <c r="J95" s="176"/>
      <c r="K95" s="176"/>
      <c r="L95" s="176"/>
      <c r="M95" s="447"/>
      <c r="N95" s="447"/>
      <c r="O95" s="447"/>
      <c r="P95" s="461">
        <v>0</v>
      </c>
      <c r="Q95" s="465"/>
    </row>
    <row r="96" spans="1:17" s="427" customFormat="1" ht="18" customHeight="1">
      <c r="A96" s="444" t="s">
        <v>453</v>
      </c>
      <c r="B96" s="176"/>
      <c r="C96" s="176"/>
      <c r="D96" s="448"/>
      <c r="E96" s="441">
        <v>0</v>
      </c>
      <c r="F96" s="176"/>
      <c r="G96" s="176"/>
      <c r="H96" s="176"/>
      <c r="I96" s="176"/>
      <c r="J96" s="176"/>
      <c r="K96" s="176"/>
      <c r="L96" s="176"/>
      <c r="M96" s="447"/>
      <c r="N96" s="447"/>
      <c r="O96" s="447"/>
      <c r="P96" s="461">
        <v>0</v>
      </c>
      <c r="Q96" s="465"/>
    </row>
    <row r="97" spans="1:17" ht="18" customHeight="1">
      <c r="A97" s="449" t="s">
        <v>454</v>
      </c>
      <c r="B97" s="176"/>
      <c r="C97" s="176"/>
      <c r="D97" s="448"/>
      <c r="E97" s="441">
        <v>0</v>
      </c>
      <c r="F97" s="176"/>
      <c r="G97" s="176"/>
      <c r="H97" s="176"/>
      <c r="I97" s="176"/>
      <c r="J97" s="176"/>
      <c r="K97" s="176"/>
      <c r="L97" s="176"/>
      <c r="M97" s="463"/>
      <c r="N97" s="463"/>
      <c r="O97" s="463"/>
      <c r="P97" s="461">
        <v>0</v>
      </c>
      <c r="Q97" s="465"/>
    </row>
    <row r="98" spans="1:17" s="427" customFormat="1" ht="18" customHeight="1">
      <c r="A98" s="449" t="s">
        <v>455</v>
      </c>
      <c r="B98" s="176"/>
      <c r="C98" s="176"/>
      <c r="D98" s="448"/>
      <c r="E98" s="441">
        <v>0</v>
      </c>
      <c r="F98" s="176"/>
      <c r="G98" s="176"/>
      <c r="H98" s="176"/>
      <c r="I98" s="176"/>
      <c r="J98" s="176"/>
      <c r="K98" s="176"/>
      <c r="L98" s="176"/>
      <c r="M98" s="447"/>
      <c r="N98" s="447"/>
      <c r="O98" s="447"/>
      <c r="P98" s="461">
        <v>0</v>
      </c>
      <c r="Q98" s="465"/>
    </row>
    <row r="99" spans="1:17" s="427" customFormat="1" ht="18" customHeight="1">
      <c r="A99" s="449" t="s">
        <v>511</v>
      </c>
      <c r="B99" s="176"/>
      <c r="C99" s="176"/>
      <c r="D99" s="448"/>
      <c r="E99" s="441">
        <v>0</v>
      </c>
      <c r="F99" s="176"/>
      <c r="G99" s="176"/>
      <c r="H99" s="176"/>
      <c r="I99" s="176"/>
      <c r="J99" s="176"/>
      <c r="K99" s="176"/>
      <c r="L99" s="176"/>
      <c r="M99" s="447"/>
      <c r="N99" s="447"/>
      <c r="O99" s="447"/>
      <c r="P99" s="461">
        <v>0</v>
      </c>
      <c r="Q99" s="465"/>
    </row>
    <row r="100" spans="1:17" s="427" customFormat="1" ht="18" customHeight="1">
      <c r="A100" s="444" t="s">
        <v>512</v>
      </c>
      <c r="B100" s="176"/>
      <c r="C100" s="176"/>
      <c r="D100" s="448"/>
      <c r="E100" s="441">
        <v>0</v>
      </c>
      <c r="F100" s="176"/>
      <c r="G100" s="176"/>
      <c r="H100" s="176"/>
      <c r="I100" s="176"/>
      <c r="J100" s="176"/>
      <c r="K100" s="176"/>
      <c r="L100" s="176"/>
      <c r="M100" s="447"/>
      <c r="N100" s="447"/>
      <c r="O100" s="447"/>
      <c r="P100" s="461">
        <v>0</v>
      </c>
      <c r="Q100" s="465"/>
    </row>
    <row r="101" spans="1:17" s="427" customFormat="1" ht="18" customHeight="1">
      <c r="A101" s="444" t="s">
        <v>513</v>
      </c>
      <c r="B101" s="176"/>
      <c r="C101" s="176"/>
      <c r="D101" s="448"/>
      <c r="E101" s="441">
        <v>0</v>
      </c>
      <c r="F101" s="176"/>
      <c r="G101" s="176"/>
      <c r="H101" s="176"/>
      <c r="I101" s="176"/>
      <c r="J101" s="176"/>
      <c r="K101" s="176"/>
      <c r="L101" s="176"/>
      <c r="M101" s="447"/>
      <c r="N101" s="447"/>
      <c r="O101" s="447"/>
      <c r="P101" s="461">
        <v>0</v>
      </c>
      <c r="Q101" s="465"/>
    </row>
    <row r="102" spans="1:17" s="427" customFormat="1" ht="18" customHeight="1">
      <c r="A102" s="444" t="s">
        <v>496</v>
      </c>
      <c r="B102" s="176"/>
      <c r="C102" s="176"/>
      <c r="D102" s="448"/>
      <c r="E102" s="441">
        <v>0</v>
      </c>
      <c r="F102" s="176"/>
      <c r="G102" s="176"/>
      <c r="H102" s="176"/>
      <c r="I102" s="176"/>
      <c r="J102" s="176"/>
      <c r="K102" s="176"/>
      <c r="L102" s="176"/>
      <c r="M102" s="447"/>
      <c r="N102" s="447"/>
      <c r="O102" s="447"/>
      <c r="P102" s="461">
        <v>0</v>
      </c>
      <c r="Q102" s="465"/>
    </row>
    <row r="103" spans="1:17" s="427" customFormat="1" ht="18" customHeight="1">
      <c r="A103" s="449" t="s">
        <v>462</v>
      </c>
      <c r="B103" s="176"/>
      <c r="C103" s="176"/>
      <c r="D103" s="448"/>
      <c r="E103" s="441">
        <v>0</v>
      </c>
      <c r="F103" s="176"/>
      <c r="G103" s="176"/>
      <c r="H103" s="176"/>
      <c r="I103" s="176"/>
      <c r="J103" s="176"/>
      <c r="K103" s="176"/>
      <c r="L103" s="176"/>
      <c r="M103" s="447"/>
      <c r="N103" s="447"/>
      <c r="O103" s="447"/>
      <c r="P103" s="461">
        <v>0</v>
      </c>
      <c r="Q103" s="465"/>
    </row>
    <row r="104" spans="1:17" ht="18" customHeight="1">
      <c r="A104" s="449" t="s">
        <v>514</v>
      </c>
      <c r="B104" s="176"/>
      <c r="C104" s="176"/>
      <c r="D104" s="448"/>
      <c r="E104" s="441">
        <v>0</v>
      </c>
      <c r="F104" s="176"/>
      <c r="G104" s="176"/>
      <c r="H104" s="176"/>
      <c r="I104" s="176"/>
      <c r="J104" s="176"/>
      <c r="K104" s="176"/>
      <c r="L104" s="176"/>
      <c r="M104" s="463"/>
      <c r="N104" s="463"/>
      <c r="O104" s="463"/>
      <c r="P104" s="461">
        <v>0</v>
      </c>
      <c r="Q104" s="465"/>
    </row>
    <row r="105" spans="1:17" s="427" customFormat="1" ht="18" customHeight="1">
      <c r="A105" s="449" t="s">
        <v>515</v>
      </c>
      <c r="B105" s="445">
        <f aca="true" t="shared" si="18" ref="B105:H105">SUM(B106:B119)</f>
        <v>198</v>
      </c>
      <c r="C105" s="445">
        <f t="shared" si="18"/>
        <v>198</v>
      </c>
      <c r="D105" s="446">
        <f t="shared" si="18"/>
        <v>0</v>
      </c>
      <c r="E105" s="441">
        <v>198</v>
      </c>
      <c r="F105" s="445">
        <f t="shared" si="18"/>
        <v>0</v>
      </c>
      <c r="G105" s="445">
        <f t="shared" si="18"/>
        <v>0</v>
      </c>
      <c r="H105" s="445">
        <f t="shared" si="18"/>
        <v>198</v>
      </c>
      <c r="I105" s="445">
        <f aca="true" t="shared" si="19" ref="I105:O105">SUM(I106:I119)</f>
        <v>0</v>
      </c>
      <c r="J105" s="445">
        <f t="shared" si="19"/>
        <v>0</v>
      </c>
      <c r="K105" s="445">
        <f t="shared" si="19"/>
        <v>0</v>
      </c>
      <c r="L105" s="445">
        <f t="shared" si="19"/>
        <v>198</v>
      </c>
      <c r="M105" s="445">
        <f t="shared" si="19"/>
        <v>0</v>
      </c>
      <c r="N105" s="445">
        <f t="shared" si="19"/>
        <v>0</v>
      </c>
      <c r="O105" s="445">
        <f t="shared" si="19"/>
        <v>0</v>
      </c>
      <c r="P105" s="461">
        <v>198</v>
      </c>
      <c r="Q105" s="465"/>
    </row>
    <row r="106" spans="1:17" s="427" customFormat="1" ht="18" customHeight="1">
      <c r="A106" s="449" t="s">
        <v>453</v>
      </c>
      <c r="B106" s="447">
        <v>134</v>
      </c>
      <c r="C106" s="447">
        <v>134</v>
      </c>
      <c r="D106" s="448"/>
      <c r="E106" s="441">
        <v>134</v>
      </c>
      <c r="F106" s="176"/>
      <c r="G106" s="176"/>
      <c r="H106" s="447">
        <v>134</v>
      </c>
      <c r="I106" s="176"/>
      <c r="J106" s="176"/>
      <c r="K106" s="176"/>
      <c r="L106" s="447">
        <v>134</v>
      </c>
      <c r="M106" s="447"/>
      <c r="N106" s="447"/>
      <c r="O106" s="447"/>
      <c r="P106" s="461">
        <v>134</v>
      </c>
      <c r="Q106" s="465"/>
    </row>
    <row r="107" spans="1:17" s="427" customFormat="1" ht="18" customHeight="1">
      <c r="A107" s="444" t="s">
        <v>454</v>
      </c>
      <c r="B107" s="447"/>
      <c r="C107" s="447"/>
      <c r="D107" s="448"/>
      <c r="E107" s="441">
        <v>0</v>
      </c>
      <c r="F107" s="176"/>
      <c r="G107" s="176"/>
      <c r="H107" s="447"/>
      <c r="I107" s="176"/>
      <c r="J107" s="176"/>
      <c r="K107" s="176"/>
      <c r="L107" s="447"/>
      <c r="M107" s="447"/>
      <c r="N107" s="447"/>
      <c r="O107" s="447"/>
      <c r="P107" s="461">
        <v>0</v>
      </c>
      <c r="Q107" s="465"/>
    </row>
    <row r="108" spans="1:17" s="427" customFormat="1" ht="18" customHeight="1">
      <c r="A108" s="444" t="s">
        <v>455</v>
      </c>
      <c r="B108" s="447"/>
      <c r="C108" s="447"/>
      <c r="D108" s="448"/>
      <c r="E108" s="441">
        <v>0</v>
      </c>
      <c r="F108" s="176"/>
      <c r="G108" s="176"/>
      <c r="H108" s="447"/>
      <c r="I108" s="176"/>
      <c r="J108" s="176"/>
      <c r="K108" s="176"/>
      <c r="L108" s="447"/>
      <c r="M108" s="447"/>
      <c r="N108" s="447"/>
      <c r="O108" s="447"/>
      <c r="P108" s="461">
        <v>0</v>
      </c>
      <c r="Q108" s="465"/>
    </row>
    <row r="109" spans="1:17" s="427" customFormat="1" ht="18" customHeight="1">
      <c r="A109" s="444" t="s">
        <v>516</v>
      </c>
      <c r="B109" s="447"/>
      <c r="C109" s="447"/>
      <c r="D109" s="448"/>
      <c r="E109" s="441">
        <v>0</v>
      </c>
      <c r="F109" s="176"/>
      <c r="G109" s="176"/>
      <c r="H109" s="447"/>
      <c r="I109" s="176"/>
      <c r="J109" s="176"/>
      <c r="K109" s="176"/>
      <c r="L109" s="447"/>
      <c r="M109" s="447"/>
      <c r="N109" s="447"/>
      <c r="O109" s="447"/>
      <c r="P109" s="461">
        <v>0</v>
      </c>
      <c r="Q109" s="465"/>
    </row>
    <row r="110" spans="1:17" s="427" customFormat="1" ht="18" customHeight="1">
      <c r="A110" s="449" t="s">
        <v>517</v>
      </c>
      <c r="B110" s="447"/>
      <c r="C110" s="447"/>
      <c r="D110" s="448"/>
      <c r="E110" s="441">
        <v>0</v>
      </c>
      <c r="F110" s="176"/>
      <c r="G110" s="176"/>
      <c r="H110" s="447"/>
      <c r="I110" s="176"/>
      <c r="J110" s="176"/>
      <c r="K110" s="176"/>
      <c r="L110" s="447"/>
      <c r="M110" s="447"/>
      <c r="N110" s="447"/>
      <c r="O110" s="447"/>
      <c r="P110" s="461">
        <v>0</v>
      </c>
      <c r="Q110" s="465"/>
    </row>
    <row r="111" spans="1:17" s="427" customFormat="1" ht="18" customHeight="1">
      <c r="A111" s="449" t="s">
        <v>518</v>
      </c>
      <c r="B111" s="447"/>
      <c r="C111" s="447"/>
      <c r="D111" s="448"/>
      <c r="E111" s="441">
        <v>0</v>
      </c>
      <c r="F111" s="176"/>
      <c r="G111" s="176"/>
      <c r="H111" s="447"/>
      <c r="I111" s="176"/>
      <c r="J111" s="176"/>
      <c r="K111" s="176"/>
      <c r="L111" s="447"/>
      <c r="M111" s="447"/>
      <c r="N111" s="447"/>
      <c r="O111" s="447"/>
      <c r="P111" s="461">
        <v>0</v>
      </c>
      <c r="Q111" s="465"/>
    </row>
    <row r="112" spans="1:17" s="427" customFormat="1" ht="18" customHeight="1">
      <c r="A112" s="449" t="s">
        <v>519</v>
      </c>
      <c r="B112" s="447"/>
      <c r="C112" s="447"/>
      <c r="D112" s="448"/>
      <c r="E112" s="441">
        <v>0</v>
      </c>
      <c r="F112" s="176"/>
      <c r="G112" s="176"/>
      <c r="H112" s="447"/>
      <c r="I112" s="176"/>
      <c r="J112" s="176"/>
      <c r="K112" s="176"/>
      <c r="L112" s="447"/>
      <c r="M112" s="447"/>
      <c r="N112" s="447"/>
      <c r="O112" s="447"/>
      <c r="P112" s="461">
        <v>0</v>
      </c>
      <c r="Q112" s="465"/>
    </row>
    <row r="113" spans="1:17" s="427" customFormat="1" ht="18" customHeight="1">
      <c r="A113" s="444" t="s">
        <v>520</v>
      </c>
      <c r="B113" s="447"/>
      <c r="C113" s="447"/>
      <c r="D113" s="448"/>
      <c r="E113" s="441">
        <v>0</v>
      </c>
      <c r="F113" s="176"/>
      <c r="G113" s="176"/>
      <c r="H113" s="447"/>
      <c r="I113" s="176"/>
      <c r="J113" s="176"/>
      <c r="K113" s="176"/>
      <c r="L113" s="447"/>
      <c r="M113" s="447"/>
      <c r="N113" s="447"/>
      <c r="O113" s="447"/>
      <c r="P113" s="461">
        <v>0</v>
      </c>
      <c r="Q113" s="465"/>
    </row>
    <row r="114" spans="1:17" ht="18" customHeight="1">
      <c r="A114" s="444" t="s">
        <v>521</v>
      </c>
      <c r="B114" s="447"/>
      <c r="C114" s="447"/>
      <c r="D114" s="448"/>
      <c r="E114" s="441">
        <v>0</v>
      </c>
      <c r="F114" s="176"/>
      <c r="G114" s="176"/>
      <c r="H114" s="447"/>
      <c r="I114" s="176"/>
      <c r="J114" s="176"/>
      <c r="K114" s="176"/>
      <c r="L114" s="447"/>
      <c r="M114" s="463"/>
      <c r="N114" s="463"/>
      <c r="O114" s="463"/>
      <c r="P114" s="461">
        <v>0</v>
      </c>
      <c r="Q114" s="465"/>
    </row>
    <row r="115" spans="1:17" s="427" customFormat="1" ht="18" customHeight="1">
      <c r="A115" s="444" t="s">
        <v>522</v>
      </c>
      <c r="B115" s="447"/>
      <c r="C115" s="447"/>
      <c r="D115" s="448"/>
      <c r="E115" s="441">
        <v>0</v>
      </c>
      <c r="F115" s="176"/>
      <c r="G115" s="176"/>
      <c r="H115" s="447"/>
      <c r="I115" s="176"/>
      <c r="J115" s="176"/>
      <c r="K115" s="176"/>
      <c r="L115" s="447"/>
      <c r="M115" s="447"/>
      <c r="N115" s="447"/>
      <c r="O115" s="447"/>
      <c r="P115" s="461">
        <v>0</v>
      </c>
      <c r="Q115" s="465"/>
    </row>
    <row r="116" spans="1:17" s="427" customFormat="1" ht="18" customHeight="1">
      <c r="A116" s="449" t="s">
        <v>523</v>
      </c>
      <c r="B116" s="447"/>
      <c r="C116" s="447"/>
      <c r="D116" s="448"/>
      <c r="E116" s="441">
        <v>0</v>
      </c>
      <c r="F116" s="447"/>
      <c r="G116" s="447"/>
      <c r="H116" s="447"/>
      <c r="I116" s="447"/>
      <c r="J116" s="447"/>
      <c r="K116" s="447"/>
      <c r="L116" s="447"/>
      <c r="M116" s="447"/>
      <c r="N116" s="447"/>
      <c r="O116" s="447"/>
      <c r="P116" s="461">
        <v>0</v>
      </c>
      <c r="Q116" s="465"/>
    </row>
    <row r="117" spans="1:17" s="427" customFormat="1" ht="18" customHeight="1">
      <c r="A117" s="449" t="s">
        <v>524</v>
      </c>
      <c r="B117" s="447"/>
      <c r="C117" s="447"/>
      <c r="D117" s="448"/>
      <c r="E117" s="441">
        <v>0</v>
      </c>
      <c r="F117" s="447"/>
      <c r="G117" s="447"/>
      <c r="H117" s="447"/>
      <c r="I117" s="447"/>
      <c r="J117" s="447"/>
      <c r="K117" s="447"/>
      <c r="L117" s="447"/>
      <c r="M117" s="447"/>
      <c r="N117" s="447"/>
      <c r="O117" s="447"/>
      <c r="P117" s="461">
        <v>0</v>
      </c>
      <c r="Q117" s="465"/>
    </row>
    <row r="118" spans="1:17" ht="18" customHeight="1">
      <c r="A118" s="449" t="s">
        <v>462</v>
      </c>
      <c r="B118" s="447">
        <v>64</v>
      </c>
      <c r="C118" s="447">
        <v>64</v>
      </c>
      <c r="D118" s="448"/>
      <c r="E118" s="441">
        <v>64</v>
      </c>
      <c r="F118" s="176"/>
      <c r="G118" s="176"/>
      <c r="H118" s="447">
        <v>64</v>
      </c>
      <c r="I118" s="176"/>
      <c r="J118" s="176"/>
      <c r="K118" s="176"/>
      <c r="L118" s="447">
        <v>64</v>
      </c>
      <c r="M118" s="463"/>
      <c r="N118" s="463"/>
      <c r="O118" s="463"/>
      <c r="P118" s="461">
        <v>64</v>
      </c>
      <c r="Q118" s="465"/>
    </row>
    <row r="119" spans="1:17" s="427" customFormat="1" ht="18" customHeight="1">
      <c r="A119" s="449" t="s">
        <v>525</v>
      </c>
      <c r="B119" s="447"/>
      <c r="C119" s="447"/>
      <c r="D119" s="448"/>
      <c r="E119" s="441">
        <v>0</v>
      </c>
      <c r="F119" s="176"/>
      <c r="G119" s="176"/>
      <c r="H119" s="447"/>
      <c r="I119" s="176"/>
      <c r="J119" s="176"/>
      <c r="K119" s="176"/>
      <c r="L119" s="447"/>
      <c r="M119" s="447"/>
      <c r="N119" s="447"/>
      <c r="O119" s="447"/>
      <c r="P119" s="461">
        <v>0</v>
      </c>
      <c r="Q119" s="465"/>
    </row>
    <row r="120" spans="1:17" s="427" customFormat="1" ht="18" customHeight="1">
      <c r="A120" s="450" t="s">
        <v>526</v>
      </c>
      <c r="B120" s="445">
        <f aca="true" t="shared" si="20" ref="B120:H120">SUM(B121:B128)</f>
        <v>463</v>
      </c>
      <c r="C120" s="445">
        <f t="shared" si="20"/>
        <v>463</v>
      </c>
      <c r="D120" s="446">
        <f t="shared" si="20"/>
        <v>0</v>
      </c>
      <c r="E120" s="441">
        <v>463</v>
      </c>
      <c r="F120" s="445">
        <f t="shared" si="20"/>
        <v>0</v>
      </c>
      <c r="G120" s="445">
        <f t="shared" si="20"/>
        <v>0</v>
      </c>
      <c r="H120" s="445">
        <f t="shared" si="20"/>
        <v>463</v>
      </c>
      <c r="I120" s="445">
        <f aca="true" t="shared" si="21" ref="I120:O120">SUM(I121:I128)</f>
        <v>0</v>
      </c>
      <c r="J120" s="445">
        <f t="shared" si="21"/>
        <v>0</v>
      </c>
      <c r="K120" s="445">
        <f t="shared" si="21"/>
        <v>0</v>
      </c>
      <c r="L120" s="445">
        <f t="shared" si="21"/>
        <v>463</v>
      </c>
      <c r="M120" s="445">
        <f t="shared" si="21"/>
        <v>0</v>
      </c>
      <c r="N120" s="445">
        <f t="shared" si="21"/>
        <v>0</v>
      </c>
      <c r="O120" s="445">
        <f t="shared" si="21"/>
        <v>0</v>
      </c>
      <c r="P120" s="461">
        <v>463</v>
      </c>
      <c r="Q120" s="465"/>
    </row>
    <row r="121" spans="1:17" s="427" customFormat="1" ht="18" customHeight="1">
      <c r="A121" s="444" t="s">
        <v>453</v>
      </c>
      <c r="B121" s="447">
        <v>463</v>
      </c>
      <c r="C121" s="447">
        <v>463</v>
      </c>
      <c r="D121" s="448"/>
      <c r="E121" s="441">
        <v>463</v>
      </c>
      <c r="F121" s="176"/>
      <c r="G121" s="176"/>
      <c r="H121" s="447">
        <v>463</v>
      </c>
      <c r="I121" s="176"/>
      <c r="J121" s="176"/>
      <c r="K121" s="176"/>
      <c r="L121" s="447">
        <v>463</v>
      </c>
      <c r="M121" s="447"/>
      <c r="N121" s="447"/>
      <c r="O121" s="447"/>
      <c r="P121" s="461">
        <v>463</v>
      </c>
      <c r="Q121" s="465"/>
    </row>
    <row r="122" spans="1:17" s="427" customFormat="1" ht="20.25" customHeight="1">
      <c r="A122" s="444" t="s">
        <v>454</v>
      </c>
      <c r="B122" s="176"/>
      <c r="C122" s="176"/>
      <c r="D122" s="448"/>
      <c r="E122" s="441">
        <v>0</v>
      </c>
      <c r="F122" s="176"/>
      <c r="G122" s="176"/>
      <c r="H122" s="176"/>
      <c r="I122" s="176"/>
      <c r="J122" s="176"/>
      <c r="K122" s="176"/>
      <c r="L122" s="176"/>
      <c r="M122" s="447"/>
      <c r="N122" s="447"/>
      <c r="O122" s="447"/>
      <c r="P122" s="461">
        <v>0</v>
      </c>
      <c r="Q122" s="465"/>
    </row>
    <row r="123" spans="1:17" ht="18" customHeight="1">
      <c r="A123" s="444" t="s">
        <v>455</v>
      </c>
      <c r="B123" s="176"/>
      <c r="C123" s="176"/>
      <c r="D123" s="448"/>
      <c r="E123" s="441">
        <v>0</v>
      </c>
      <c r="F123" s="176"/>
      <c r="G123" s="176"/>
      <c r="H123" s="176"/>
      <c r="I123" s="176"/>
      <c r="J123" s="176"/>
      <c r="K123" s="176"/>
      <c r="L123" s="176"/>
      <c r="M123" s="463"/>
      <c r="N123" s="463"/>
      <c r="O123" s="463"/>
      <c r="P123" s="461">
        <v>0</v>
      </c>
      <c r="Q123" s="465"/>
    </row>
    <row r="124" spans="1:17" s="427" customFormat="1" ht="18" customHeight="1">
      <c r="A124" s="449" t="s">
        <v>527</v>
      </c>
      <c r="B124" s="176"/>
      <c r="C124" s="176"/>
      <c r="D124" s="448"/>
      <c r="E124" s="441">
        <v>0</v>
      </c>
      <c r="F124" s="176"/>
      <c r="G124" s="176"/>
      <c r="H124" s="176"/>
      <c r="I124" s="176"/>
      <c r="J124" s="176"/>
      <c r="K124" s="176"/>
      <c r="L124" s="176"/>
      <c r="M124" s="447"/>
      <c r="N124" s="447"/>
      <c r="O124" s="447"/>
      <c r="P124" s="461">
        <v>0</v>
      </c>
      <c r="Q124" s="465"/>
    </row>
    <row r="125" spans="1:17" ht="18" customHeight="1">
      <c r="A125" s="449" t="s">
        <v>528</v>
      </c>
      <c r="B125" s="176"/>
      <c r="C125" s="176"/>
      <c r="D125" s="448"/>
      <c r="E125" s="441">
        <v>0</v>
      </c>
      <c r="F125" s="176"/>
      <c r="G125" s="176"/>
      <c r="H125" s="176"/>
      <c r="I125" s="176"/>
      <c r="J125" s="176"/>
      <c r="K125" s="176"/>
      <c r="L125" s="176"/>
      <c r="M125" s="463"/>
      <c r="N125" s="463"/>
      <c r="O125" s="463"/>
      <c r="P125" s="461">
        <v>0</v>
      </c>
      <c r="Q125" s="465"/>
    </row>
    <row r="126" spans="1:17" ht="18" customHeight="1">
      <c r="A126" s="449" t="s">
        <v>529</v>
      </c>
      <c r="B126" s="176"/>
      <c r="C126" s="176"/>
      <c r="D126" s="448"/>
      <c r="E126" s="441">
        <v>0</v>
      </c>
      <c r="F126" s="176"/>
      <c r="G126" s="176"/>
      <c r="H126" s="176"/>
      <c r="I126" s="176"/>
      <c r="J126" s="176"/>
      <c r="K126" s="176"/>
      <c r="L126" s="176"/>
      <c r="M126" s="463"/>
      <c r="N126" s="463"/>
      <c r="O126" s="463"/>
      <c r="P126" s="461">
        <v>0</v>
      </c>
      <c r="Q126" s="465"/>
    </row>
    <row r="127" spans="1:17" ht="18" customHeight="1">
      <c r="A127" s="444" t="s">
        <v>462</v>
      </c>
      <c r="B127" s="176"/>
      <c r="C127" s="176"/>
      <c r="D127" s="448"/>
      <c r="E127" s="441">
        <v>0</v>
      </c>
      <c r="F127" s="176"/>
      <c r="G127" s="176"/>
      <c r="H127" s="176"/>
      <c r="I127" s="176"/>
      <c r="J127" s="176"/>
      <c r="K127" s="176"/>
      <c r="L127" s="176"/>
      <c r="M127" s="463"/>
      <c r="N127" s="463"/>
      <c r="O127" s="463"/>
      <c r="P127" s="461">
        <v>0</v>
      </c>
      <c r="Q127" s="465"/>
    </row>
    <row r="128" spans="1:17" s="427" customFormat="1" ht="18" customHeight="1">
      <c r="A128" s="444" t="s">
        <v>530</v>
      </c>
      <c r="B128" s="176"/>
      <c r="C128" s="176"/>
      <c r="D128" s="448"/>
      <c r="E128" s="441">
        <v>0</v>
      </c>
      <c r="F128" s="176"/>
      <c r="G128" s="176"/>
      <c r="H128" s="176"/>
      <c r="I128" s="176"/>
      <c r="J128" s="176"/>
      <c r="K128" s="176"/>
      <c r="L128" s="176"/>
      <c r="M128" s="447"/>
      <c r="N128" s="447"/>
      <c r="O128" s="447"/>
      <c r="P128" s="461">
        <v>0</v>
      </c>
      <c r="Q128" s="465"/>
    </row>
    <row r="129" spans="1:17" s="427" customFormat="1" ht="18" customHeight="1">
      <c r="A129" s="450" t="s">
        <v>531</v>
      </c>
      <c r="B129" s="466">
        <f aca="true" t="shared" si="22" ref="B129:H129">SUM(B130:B139)</f>
        <v>276</v>
      </c>
      <c r="C129" s="466">
        <f t="shared" si="22"/>
        <v>276</v>
      </c>
      <c r="D129" s="446">
        <f t="shared" si="22"/>
        <v>0</v>
      </c>
      <c r="E129" s="441">
        <v>276</v>
      </c>
      <c r="F129" s="466">
        <f t="shared" si="22"/>
        <v>0</v>
      </c>
      <c r="G129" s="466">
        <f t="shared" si="22"/>
        <v>0</v>
      </c>
      <c r="H129" s="466">
        <f t="shared" si="22"/>
        <v>276</v>
      </c>
      <c r="I129" s="466">
        <f aca="true" t="shared" si="23" ref="I129:O129">SUM(I130:I139)</f>
        <v>0</v>
      </c>
      <c r="J129" s="466">
        <f t="shared" si="23"/>
        <v>0</v>
      </c>
      <c r="K129" s="466">
        <f t="shared" si="23"/>
        <v>0</v>
      </c>
      <c r="L129" s="466">
        <f t="shared" si="23"/>
        <v>276</v>
      </c>
      <c r="M129" s="466">
        <f t="shared" si="23"/>
        <v>0</v>
      </c>
      <c r="N129" s="466">
        <f t="shared" si="23"/>
        <v>0</v>
      </c>
      <c r="O129" s="466">
        <f t="shared" si="23"/>
        <v>0</v>
      </c>
      <c r="P129" s="461">
        <v>276</v>
      </c>
      <c r="Q129" s="465"/>
    </row>
    <row r="130" spans="1:17" s="427" customFormat="1" ht="18" customHeight="1">
      <c r="A130" s="444" t="s">
        <v>453</v>
      </c>
      <c r="B130" s="447">
        <v>253</v>
      </c>
      <c r="C130" s="447">
        <v>253</v>
      </c>
      <c r="D130" s="448"/>
      <c r="E130" s="441">
        <v>253</v>
      </c>
      <c r="F130" s="176"/>
      <c r="G130" s="176"/>
      <c r="H130" s="447">
        <v>253</v>
      </c>
      <c r="I130" s="176"/>
      <c r="J130" s="176"/>
      <c r="K130" s="176"/>
      <c r="L130" s="447">
        <v>253</v>
      </c>
      <c r="M130" s="447"/>
      <c r="N130" s="447"/>
      <c r="O130" s="447"/>
      <c r="P130" s="461">
        <v>253</v>
      </c>
      <c r="Q130" s="465"/>
    </row>
    <row r="131" spans="1:17" ht="18" customHeight="1">
      <c r="A131" s="444" t="s">
        <v>454</v>
      </c>
      <c r="B131" s="447">
        <v>0</v>
      </c>
      <c r="C131" s="447">
        <v>0</v>
      </c>
      <c r="D131" s="448"/>
      <c r="E131" s="441">
        <v>0</v>
      </c>
      <c r="F131" s="176"/>
      <c r="G131" s="176"/>
      <c r="H131" s="447">
        <v>0</v>
      </c>
      <c r="I131" s="176"/>
      <c r="J131" s="176"/>
      <c r="K131" s="176"/>
      <c r="L131" s="447">
        <v>0</v>
      </c>
      <c r="M131" s="463"/>
      <c r="N131" s="463"/>
      <c r="O131" s="463"/>
      <c r="P131" s="461">
        <v>0</v>
      </c>
      <c r="Q131" s="465"/>
    </row>
    <row r="132" spans="1:17" ht="18" customHeight="1">
      <c r="A132" s="444" t="s">
        <v>455</v>
      </c>
      <c r="B132" s="447">
        <v>0</v>
      </c>
      <c r="C132" s="447">
        <v>0</v>
      </c>
      <c r="D132" s="448"/>
      <c r="E132" s="441">
        <v>0</v>
      </c>
      <c r="F132" s="176"/>
      <c r="G132" s="176"/>
      <c r="H132" s="447">
        <v>0</v>
      </c>
      <c r="I132" s="176"/>
      <c r="J132" s="176"/>
      <c r="K132" s="176"/>
      <c r="L132" s="447">
        <v>0</v>
      </c>
      <c r="M132" s="463"/>
      <c r="N132" s="463"/>
      <c r="O132" s="463"/>
      <c r="P132" s="461">
        <v>0</v>
      </c>
      <c r="Q132" s="465"/>
    </row>
    <row r="133" spans="1:17" ht="18" customHeight="1">
      <c r="A133" s="449" t="s">
        <v>532</v>
      </c>
      <c r="B133" s="447">
        <v>0</v>
      </c>
      <c r="C133" s="447">
        <v>0</v>
      </c>
      <c r="D133" s="448"/>
      <c r="E133" s="441">
        <v>0</v>
      </c>
      <c r="F133" s="176"/>
      <c r="G133" s="176"/>
      <c r="H133" s="447">
        <v>0</v>
      </c>
      <c r="I133" s="176"/>
      <c r="J133" s="176"/>
      <c r="K133" s="176"/>
      <c r="L133" s="447">
        <v>0</v>
      </c>
      <c r="M133" s="463"/>
      <c r="N133" s="463"/>
      <c r="O133" s="463"/>
      <c r="P133" s="461">
        <v>0</v>
      </c>
      <c r="Q133" s="465"/>
    </row>
    <row r="134" spans="1:17" ht="18" customHeight="1">
      <c r="A134" s="449" t="s">
        <v>533</v>
      </c>
      <c r="B134" s="447">
        <v>0</v>
      </c>
      <c r="C134" s="447">
        <v>0</v>
      </c>
      <c r="D134" s="448"/>
      <c r="E134" s="441">
        <v>0</v>
      </c>
      <c r="F134" s="176"/>
      <c r="G134" s="176"/>
      <c r="H134" s="447">
        <v>0</v>
      </c>
      <c r="I134" s="176"/>
      <c r="J134" s="176"/>
      <c r="K134" s="176"/>
      <c r="L134" s="447">
        <v>0</v>
      </c>
      <c r="M134" s="463"/>
      <c r="N134" s="463"/>
      <c r="O134" s="463"/>
      <c r="P134" s="461">
        <v>0</v>
      </c>
      <c r="Q134" s="465"/>
    </row>
    <row r="135" spans="1:17" ht="18" customHeight="1">
      <c r="A135" s="449" t="s">
        <v>534</v>
      </c>
      <c r="B135" s="447">
        <v>0</v>
      </c>
      <c r="C135" s="447">
        <v>0</v>
      </c>
      <c r="D135" s="448"/>
      <c r="E135" s="441">
        <v>0</v>
      </c>
      <c r="F135" s="176"/>
      <c r="G135" s="176"/>
      <c r="H135" s="447">
        <v>0</v>
      </c>
      <c r="I135" s="176"/>
      <c r="J135" s="176"/>
      <c r="K135" s="176"/>
      <c r="L135" s="447">
        <v>0</v>
      </c>
      <c r="M135" s="463"/>
      <c r="N135" s="463"/>
      <c r="O135" s="463"/>
      <c r="P135" s="461">
        <v>0</v>
      </c>
      <c r="Q135" s="465"/>
    </row>
    <row r="136" spans="1:17" ht="18" customHeight="1">
      <c r="A136" s="444" t="s">
        <v>535</v>
      </c>
      <c r="B136" s="447">
        <v>0</v>
      </c>
      <c r="C136" s="447">
        <v>0</v>
      </c>
      <c r="D136" s="448"/>
      <c r="E136" s="441">
        <v>0</v>
      </c>
      <c r="F136" s="176"/>
      <c r="G136" s="176"/>
      <c r="H136" s="447">
        <v>0</v>
      </c>
      <c r="I136" s="176"/>
      <c r="J136" s="176"/>
      <c r="K136" s="176"/>
      <c r="L136" s="447">
        <v>0</v>
      </c>
      <c r="M136" s="463"/>
      <c r="N136" s="463"/>
      <c r="O136" s="463"/>
      <c r="P136" s="461">
        <v>0</v>
      </c>
      <c r="Q136" s="465"/>
    </row>
    <row r="137" spans="1:17" ht="18" customHeight="1">
      <c r="A137" s="444" t="s">
        <v>536</v>
      </c>
      <c r="B137" s="447">
        <v>0</v>
      </c>
      <c r="C137" s="447">
        <v>0</v>
      </c>
      <c r="D137" s="448"/>
      <c r="E137" s="441">
        <v>0</v>
      </c>
      <c r="F137" s="176"/>
      <c r="G137" s="176"/>
      <c r="H137" s="447">
        <v>0</v>
      </c>
      <c r="I137" s="176"/>
      <c r="J137" s="176"/>
      <c r="K137" s="176"/>
      <c r="L137" s="447">
        <v>0</v>
      </c>
      <c r="M137" s="463"/>
      <c r="N137" s="463"/>
      <c r="O137" s="463"/>
      <c r="P137" s="461">
        <v>0</v>
      </c>
      <c r="Q137" s="465"/>
    </row>
    <row r="138" spans="1:17" ht="18" customHeight="1">
      <c r="A138" s="444" t="s">
        <v>462</v>
      </c>
      <c r="B138" s="447">
        <v>20</v>
      </c>
      <c r="C138" s="447">
        <v>20</v>
      </c>
      <c r="D138" s="448"/>
      <c r="E138" s="441">
        <v>20</v>
      </c>
      <c r="F138" s="176"/>
      <c r="G138" s="176"/>
      <c r="H138" s="447">
        <v>20</v>
      </c>
      <c r="I138" s="176"/>
      <c r="J138" s="176"/>
      <c r="K138" s="176"/>
      <c r="L138" s="447">
        <v>20</v>
      </c>
      <c r="M138" s="463"/>
      <c r="N138" s="463"/>
      <c r="O138" s="463"/>
      <c r="P138" s="461">
        <v>20</v>
      </c>
      <c r="Q138" s="465"/>
    </row>
    <row r="139" spans="1:17" ht="18" customHeight="1">
      <c r="A139" s="449" t="s">
        <v>537</v>
      </c>
      <c r="B139" s="447">
        <v>3</v>
      </c>
      <c r="C139" s="447">
        <v>3</v>
      </c>
      <c r="D139" s="448"/>
      <c r="E139" s="441">
        <v>3</v>
      </c>
      <c r="F139" s="467"/>
      <c r="G139" s="467"/>
      <c r="H139" s="447">
        <v>3</v>
      </c>
      <c r="I139" s="467"/>
      <c r="J139" s="467"/>
      <c r="K139" s="467"/>
      <c r="L139" s="447">
        <v>3</v>
      </c>
      <c r="M139" s="463"/>
      <c r="N139" s="463"/>
      <c r="O139" s="463"/>
      <c r="P139" s="461">
        <v>3</v>
      </c>
      <c r="Q139" s="465"/>
    </row>
    <row r="140" spans="1:17" s="429" customFormat="1" ht="18" customHeight="1">
      <c r="A140" s="449" t="s">
        <v>538</v>
      </c>
      <c r="B140" s="178"/>
      <c r="C140" s="178"/>
      <c r="D140" s="446">
        <f>SUM(D141:D151)</f>
        <v>0</v>
      </c>
      <c r="E140" s="441">
        <v>0</v>
      </c>
      <c r="F140" s="178">
        <f>F138+F137+F136+F134+F127+F126+F125+F123+F118+F114+F104+F97+F90+F81+F64+F57+F53+F45+F38+F37+F6+F131</f>
        <v>0</v>
      </c>
      <c r="G140" s="178">
        <f>G138+G137+G136+G134+G127+G126+G125+G123+G118+G114+G104+G97+G90+G81+G64+G57+G53+G45+G38+G37+G6+G131</f>
        <v>0</v>
      </c>
      <c r="H140" s="178"/>
      <c r="I140" s="178">
        <f>I138+I137+I136+I134+I127+I126+I125+I123+I118+I114+I104+I97+I90+I81+I64+I57+I53+I45+I38+I37+I6+I131</f>
        <v>0</v>
      </c>
      <c r="J140" s="178">
        <f>J138+J137+J136+J134+J127+J126+J125+J123+J118+J114+J104+J97+J90+J81+J64+J57+J53+J45+J38+J37+J6+J131</f>
        <v>0</v>
      </c>
      <c r="K140" s="178">
        <f>K138+K137+K136+K134+K127+K126+K125+K123+K118+K114+K104+K97+K90+K81+K64+K57+K53+K45+K38+K37+K6+K131</f>
        <v>0</v>
      </c>
      <c r="L140" s="178"/>
      <c r="M140" s="470"/>
      <c r="N140" s="470"/>
      <c r="O140" s="470"/>
      <c r="P140" s="461">
        <v>0</v>
      </c>
      <c r="Q140" s="465"/>
    </row>
    <row r="141" spans="1:17" s="429" customFormat="1" ht="18" customHeight="1">
      <c r="A141" s="449" t="s">
        <v>453</v>
      </c>
      <c r="B141" s="467"/>
      <c r="C141" s="467"/>
      <c r="D141" s="448"/>
      <c r="E141" s="441">
        <v>0</v>
      </c>
      <c r="F141" s="467"/>
      <c r="G141" s="467"/>
      <c r="H141" s="467"/>
      <c r="I141" s="467"/>
      <c r="J141" s="467"/>
      <c r="K141" s="467"/>
      <c r="L141" s="467"/>
      <c r="M141" s="471"/>
      <c r="N141" s="471"/>
      <c r="O141" s="471"/>
      <c r="P141" s="461">
        <v>0</v>
      </c>
      <c r="Q141" s="465"/>
    </row>
    <row r="142" spans="1:17" ht="18" customHeight="1">
      <c r="A142" s="450" t="s">
        <v>454</v>
      </c>
      <c r="B142" s="176"/>
      <c r="C142" s="176"/>
      <c r="D142" s="448"/>
      <c r="E142" s="441">
        <v>0</v>
      </c>
      <c r="F142" s="176"/>
      <c r="G142" s="176"/>
      <c r="H142" s="176"/>
      <c r="I142" s="176"/>
      <c r="J142" s="176"/>
      <c r="K142" s="176"/>
      <c r="L142" s="176"/>
      <c r="M142" s="463"/>
      <c r="N142" s="463"/>
      <c r="O142" s="463"/>
      <c r="P142" s="461">
        <v>0</v>
      </c>
      <c r="Q142" s="465"/>
    </row>
    <row r="143" spans="1:17" ht="18" customHeight="1">
      <c r="A143" s="444" t="s">
        <v>455</v>
      </c>
      <c r="B143" s="176"/>
      <c r="C143" s="176"/>
      <c r="D143" s="448"/>
      <c r="E143" s="441">
        <v>0</v>
      </c>
      <c r="F143" s="176"/>
      <c r="G143" s="176"/>
      <c r="H143" s="176"/>
      <c r="I143" s="176"/>
      <c r="J143" s="176"/>
      <c r="K143" s="176"/>
      <c r="L143" s="176"/>
      <c r="M143" s="463"/>
      <c r="N143" s="463"/>
      <c r="O143" s="463"/>
      <c r="P143" s="461">
        <v>0</v>
      </c>
      <c r="Q143" s="465"/>
    </row>
    <row r="144" spans="1:17" ht="18" customHeight="1">
      <c r="A144" s="444" t="s">
        <v>539</v>
      </c>
      <c r="B144" s="176"/>
      <c r="C144" s="176"/>
      <c r="D144" s="448"/>
      <c r="E144" s="441">
        <v>0</v>
      </c>
      <c r="F144" s="176"/>
      <c r="G144" s="176"/>
      <c r="H144" s="176"/>
      <c r="I144" s="176"/>
      <c r="J144" s="176"/>
      <c r="K144" s="176"/>
      <c r="L144" s="176"/>
      <c r="M144" s="463"/>
      <c r="N144" s="463"/>
      <c r="O144" s="463"/>
      <c r="P144" s="461">
        <v>0</v>
      </c>
      <c r="Q144" s="465"/>
    </row>
    <row r="145" spans="1:17" ht="18" customHeight="1">
      <c r="A145" s="444" t="s">
        <v>540</v>
      </c>
      <c r="B145" s="176"/>
      <c r="C145" s="176"/>
      <c r="D145" s="448"/>
      <c r="E145" s="441">
        <v>0</v>
      </c>
      <c r="F145" s="176"/>
      <c r="G145" s="176"/>
      <c r="H145" s="176"/>
      <c r="I145" s="176"/>
      <c r="J145" s="176"/>
      <c r="K145" s="176"/>
      <c r="L145" s="176"/>
      <c r="M145" s="463"/>
      <c r="N145" s="463"/>
      <c r="O145" s="463"/>
      <c r="P145" s="461">
        <v>0</v>
      </c>
      <c r="Q145" s="465"/>
    </row>
    <row r="146" spans="1:17" ht="18" customHeight="1">
      <c r="A146" s="449" t="s">
        <v>541</v>
      </c>
      <c r="B146" s="467"/>
      <c r="C146" s="467"/>
      <c r="D146" s="448"/>
      <c r="E146" s="441">
        <v>0</v>
      </c>
      <c r="F146" s="467"/>
      <c r="G146" s="467"/>
      <c r="H146" s="467"/>
      <c r="I146" s="467"/>
      <c r="J146" s="467"/>
      <c r="K146" s="467"/>
      <c r="L146" s="467"/>
      <c r="M146" s="463"/>
      <c r="N146" s="463"/>
      <c r="O146" s="463"/>
      <c r="P146" s="461">
        <v>0</v>
      </c>
      <c r="Q146" s="465"/>
    </row>
    <row r="147" spans="1:17" s="425" customFormat="1" ht="18" customHeight="1">
      <c r="A147" s="449" t="s">
        <v>542</v>
      </c>
      <c r="B147" s="178"/>
      <c r="C147" s="178"/>
      <c r="D147" s="448"/>
      <c r="E147" s="441">
        <v>0</v>
      </c>
      <c r="F147" s="178">
        <f>F140+F142+F143+F144</f>
        <v>0</v>
      </c>
      <c r="G147" s="178">
        <f>G140+G142+G143+G144</f>
        <v>0</v>
      </c>
      <c r="H147" s="178"/>
      <c r="I147" s="178">
        <f>I140+I142+I143+I144</f>
        <v>0</v>
      </c>
      <c r="J147" s="178">
        <f>J140+J142+J143+J144</f>
        <v>0</v>
      </c>
      <c r="K147" s="178">
        <f>K140+K142+K143+K144</f>
        <v>0</v>
      </c>
      <c r="L147" s="178"/>
      <c r="M147" s="472"/>
      <c r="N147" s="472"/>
      <c r="O147" s="472"/>
      <c r="P147" s="461">
        <v>0</v>
      </c>
      <c r="Q147" s="465"/>
    </row>
    <row r="148" spans="1:17" ht="18" customHeight="1">
      <c r="A148" s="449" t="s">
        <v>543</v>
      </c>
      <c r="B148" s="467"/>
      <c r="C148" s="467"/>
      <c r="D148" s="448"/>
      <c r="E148" s="441">
        <v>0</v>
      </c>
      <c r="F148" s="467"/>
      <c r="G148" s="467"/>
      <c r="H148" s="467"/>
      <c r="I148" s="467"/>
      <c r="J148" s="467"/>
      <c r="K148" s="467"/>
      <c r="L148" s="467"/>
      <c r="M148" s="463"/>
      <c r="N148" s="463"/>
      <c r="O148" s="463"/>
      <c r="P148" s="461">
        <v>0</v>
      </c>
      <c r="Q148" s="465"/>
    </row>
    <row r="149" spans="1:17" ht="18" customHeight="1">
      <c r="A149" s="444" t="s">
        <v>544</v>
      </c>
      <c r="B149" s="468"/>
      <c r="C149" s="468"/>
      <c r="D149" s="448"/>
      <c r="E149" s="441">
        <v>0</v>
      </c>
      <c r="F149" s="468"/>
      <c r="G149" s="468"/>
      <c r="H149" s="468"/>
      <c r="I149" s="473"/>
      <c r="J149" s="468"/>
      <c r="K149" s="468"/>
      <c r="L149" s="468"/>
      <c r="M149" s="474"/>
      <c r="N149" s="474"/>
      <c r="O149" s="474"/>
      <c r="P149" s="461">
        <v>0</v>
      </c>
      <c r="Q149" s="465"/>
    </row>
    <row r="150" spans="1:17" ht="18" customHeight="1">
      <c r="A150" s="444" t="s">
        <v>462</v>
      </c>
      <c r="B150" s="468"/>
      <c r="C150" s="468"/>
      <c r="D150" s="448"/>
      <c r="E150" s="441">
        <v>0</v>
      </c>
      <c r="F150" s="468"/>
      <c r="G150" s="468"/>
      <c r="H150" s="468"/>
      <c r="I150" s="473"/>
      <c r="J150" s="468"/>
      <c r="K150" s="468"/>
      <c r="L150" s="468"/>
      <c r="M150" s="474"/>
      <c r="N150" s="474"/>
      <c r="O150" s="474"/>
      <c r="P150" s="461">
        <v>0</v>
      </c>
      <c r="Q150" s="465"/>
    </row>
    <row r="151" spans="1:17" ht="18" customHeight="1">
      <c r="A151" s="444" t="s">
        <v>545</v>
      </c>
      <c r="B151" s="468"/>
      <c r="C151" s="468"/>
      <c r="D151" s="448"/>
      <c r="E151" s="441">
        <v>0</v>
      </c>
      <c r="F151" s="468"/>
      <c r="G151" s="468"/>
      <c r="H151" s="468"/>
      <c r="I151" s="473"/>
      <c r="J151" s="468"/>
      <c r="K151" s="468"/>
      <c r="L151" s="468"/>
      <c r="M151" s="474"/>
      <c r="N151" s="474"/>
      <c r="O151" s="474"/>
      <c r="P151" s="461">
        <v>0</v>
      </c>
      <c r="Q151" s="465"/>
    </row>
    <row r="152" spans="1:17" ht="18" customHeight="1">
      <c r="A152" s="449" t="s">
        <v>546</v>
      </c>
      <c r="B152" s="445">
        <f aca="true" t="shared" si="24" ref="B152:H152">SUM(B153:B161)</f>
        <v>941</v>
      </c>
      <c r="C152" s="445">
        <f t="shared" si="24"/>
        <v>935</v>
      </c>
      <c r="D152" s="446">
        <f t="shared" si="24"/>
        <v>8</v>
      </c>
      <c r="E152" s="441">
        <v>949</v>
      </c>
      <c r="F152" s="445">
        <f t="shared" si="24"/>
        <v>0</v>
      </c>
      <c r="G152" s="445">
        <f t="shared" si="24"/>
        <v>0</v>
      </c>
      <c r="H152" s="445">
        <f t="shared" si="24"/>
        <v>935</v>
      </c>
      <c r="I152" s="445">
        <f aca="true" t="shared" si="25" ref="I152:O152">SUM(I153:I161)</f>
        <v>0</v>
      </c>
      <c r="J152" s="445">
        <f t="shared" si="25"/>
        <v>0</v>
      </c>
      <c r="K152" s="445">
        <f t="shared" si="25"/>
        <v>0</v>
      </c>
      <c r="L152" s="445">
        <f t="shared" si="25"/>
        <v>935</v>
      </c>
      <c r="M152" s="445">
        <f t="shared" si="25"/>
        <v>0</v>
      </c>
      <c r="N152" s="445">
        <f t="shared" si="25"/>
        <v>0</v>
      </c>
      <c r="O152" s="445">
        <f t="shared" si="25"/>
        <v>0</v>
      </c>
      <c r="P152" s="461">
        <v>935</v>
      </c>
      <c r="Q152" s="465"/>
    </row>
    <row r="153" spans="1:17" ht="18" customHeight="1">
      <c r="A153" s="449" t="s">
        <v>453</v>
      </c>
      <c r="B153" s="447">
        <v>824</v>
      </c>
      <c r="C153" s="447">
        <v>824</v>
      </c>
      <c r="D153" s="448"/>
      <c r="E153" s="441">
        <v>824</v>
      </c>
      <c r="F153" s="468"/>
      <c r="G153" s="468"/>
      <c r="H153" s="447">
        <v>824</v>
      </c>
      <c r="I153" s="473"/>
      <c r="J153" s="468"/>
      <c r="K153" s="468"/>
      <c r="L153" s="447">
        <v>824</v>
      </c>
      <c r="M153" s="474"/>
      <c r="N153" s="474"/>
      <c r="O153" s="474"/>
      <c r="P153" s="461">
        <v>824</v>
      </c>
      <c r="Q153" s="465"/>
    </row>
    <row r="154" spans="1:17" ht="18" customHeight="1">
      <c r="A154" s="449" t="s">
        <v>454</v>
      </c>
      <c r="B154" s="447">
        <v>0</v>
      </c>
      <c r="C154" s="447">
        <v>0</v>
      </c>
      <c r="D154" s="448"/>
      <c r="E154" s="441">
        <v>0</v>
      </c>
      <c r="F154" s="468"/>
      <c r="G154" s="468"/>
      <c r="H154" s="447">
        <v>0</v>
      </c>
      <c r="I154" s="473"/>
      <c r="J154" s="468"/>
      <c r="K154" s="468"/>
      <c r="L154" s="447">
        <v>0</v>
      </c>
      <c r="M154" s="474"/>
      <c r="N154" s="474"/>
      <c r="O154" s="474"/>
      <c r="P154" s="461">
        <v>0</v>
      </c>
      <c r="Q154" s="465"/>
    </row>
    <row r="155" spans="1:17" ht="18" customHeight="1">
      <c r="A155" s="450" t="s">
        <v>455</v>
      </c>
      <c r="B155" s="447">
        <v>0</v>
      </c>
      <c r="C155" s="447">
        <v>0</v>
      </c>
      <c r="D155" s="448"/>
      <c r="E155" s="441">
        <v>0</v>
      </c>
      <c r="F155" s="468"/>
      <c r="G155" s="468"/>
      <c r="H155" s="447">
        <v>0</v>
      </c>
      <c r="I155" s="473"/>
      <c r="J155" s="468"/>
      <c r="K155" s="468"/>
      <c r="L155" s="447">
        <v>0</v>
      </c>
      <c r="M155" s="474"/>
      <c r="N155" s="474"/>
      <c r="O155" s="474"/>
      <c r="P155" s="461">
        <v>0</v>
      </c>
      <c r="Q155" s="465"/>
    </row>
    <row r="156" spans="1:17" ht="18" customHeight="1">
      <c r="A156" s="444" t="s">
        <v>547</v>
      </c>
      <c r="B156" s="447">
        <v>0</v>
      </c>
      <c r="C156" s="447">
        <v>0</v>
      </c>
      <c r="D156" s="448"/>
      <c r="E156" s="441">
        <v>0</v>
      </c>
      <c r="F156" s="468"/>
      <c r="G156" s="468"/>
      <c r="H156" s="447">
        <v>0</v>
      </c>
      <c r="I156" s="473"/>
      <c r="J156" s="468"/>
      <c r="K156" s="468"/>
      <c r="L156" s="447">
        <v>0</v>
      </c>
      <c r="M156" s="474"/>
      <c r="N156" s="474"/>
      <c r="O156" s="474"/>
      <c r="P156" s="461">
        <v>0</v>
      </c>
      <c r="Q156" s="465"/>
    </row>
    <row r="157" spans="1:17" ht="18" customHeight="1">
      <c r="A157" s="444" t="s">
        <v>548</v>
      </c>
      <c r="B157" s="447">
        <v>0</v>
      </c>
      <c r="C157" s="447">
        <v>0</v>
      </c>
      <c r="D157" s="448"/>
      <c r="E157" s="441">
        <v>0</v>
      </c>
      <c r="F157" s="468"/>
      <c r="G157" s="468"/>
      <c r="H157" s="447">
        <v>0</v>
      </c>
      <c r="I157" s="473"/>
      <c r="J157" s="468"/>
      <c r="K157" s="468"/>
      <c r="L157" s="447">
        <v>0</v>
      </c>
      <c r="M157" s="474"/>
      <c r="N157" s="474"/>
      <c r="O157" s="474"/>
      <c r="P157" s="461">
        <v>0</v>
      </c>
      <c r="Q157" s="465"/>
    </row>
    <row r="158" spans="1:17" ht="18" customHeight="1">
      <c r="A158" s="444" t="s">
        <v>549</v>
      </c>
      <c r="B158" s="447">
        <v>0</v>
      </c>
      <c r="C158" s="447">
        <v>0</v>
      </c>
      <c r="D158" s="448"/>
      <c r="E158" s="441">
        <v>0</v>
      </c>
      <c r="F158" s="468"/>
      <c r="G158" s="468"/>
      <c r="H158" s="447">
        <v>0</v>
      </c>
      <c r="I158" s="473"/>
      <c r="J158" s="468"/>
      <c r="K158" s="468"/>
      <c r="L158" s="447">
        <v>0</v>
      </c>
      <c r="M158" s="474"/>
      <c r="N158" s="474"/>
      <c r="O158" s="474"/>
      <c r="P158" s="461">
        <v>0</v>
      </c>
      <c r="Q158" s="465"/>
    </row>
    <row r="159" spans="1:17" ht="18" customHeight="1">
      <c r="A159" s="449" t="s">
        <v>496</v>
      </c>
      <c r="B159" s="447">
        <v>0</v>
      </c>
      <c r="C159" s="447">
        <v>0</v>
      </c>
      <c r="D159" s="448"/>
      <c r="E159" s="441">
        <v>0</v>
      </c>
      <c r="F159" s="468"/>
      <c r="G159" s="468"/>
      <c r="H159" s="447">
        <v>0</v>
      </c>
      <c r="I159" s="473"/>
      <c r="J159" s="468"/>
      <c r="K159" s="468"/>
      <c r="L159" s="447">
        <v>0</v>
      </c>
      <c r="M159" s="474"/>
      <c r="N159" s="474"/>
      <c r="O159" s="474"/>
      <c r="P159" s="461">
        <v>0</v>
      </c>
      <c r="Q159" s="465"/>
    </row>
    <row r="160" spans="1:17" ht="18" customHeight="1">
      <c r="A160" s="449" t="s">
        <v>462</v>
      </c>
      <c r="B160" s="447">
        <v>111</v>
      </c>
      <c r="C160" s="447">
        <v>111</v>
      </c>
      <c r="D160" s="448"/>
      <c r="E160" s="441">
        <v>111</v>
      </c>
      <c r="F160" s="468"/>
      <c r="G160" s="468"/>
      <c r="H160" s="447">
        <v>111</v>
      </c>
      <c r="I160" s="473"/>
      <c r="J160" s="468"/>
      <c r="K160" s="468"/>
      <c r="L160" s="447">
        <v>111</v>
      </c>
      <c r="M160" s="474"/>
      <c r="N160" s="474"/>
      <c r="O160" s="474"/>
      <c r="P160" s="461">
        <v>111</v>
      </c>
      <c r="Q160" s="465"/>
    </row>
    <row r="161" spans="1:17" ht="18" customHeight="1">
      <c r="A161" s="449" t="s">
        <v>550</v>
      </c>
      <c r="B161" s="447">
        <v>6</v>
      </c>
      <c r="C161" s="447">
        <v>0</v>
      </c>
      <c r="D161" s="448">
        <v>8</v>
      </c>
      <c r="E161" s="441">
        <v>14</v>
      </c>
      <c r="F161" s="468"/>
      <c r="G161" s="468"/>
      <c r="H161" s="447">
        <v>0</v>
      </c>
      <c r="I161" s="473"/>
      <c r="J161" s="468"/>
      <c r="K161" s="468"/>
      <c r="L161" s="447">
        <v>0</v>
      </c>
      <c r="M161" s="474"/>
      <c r="N161" s="474"/>
      <c r="O161" s="474"/>
      <c r="P161" s="461">
        <v>0</v>
      </c>
      <c r="Q161" s="465"/>
    </row>
    <row r="162" spans="1:17" ht="18" customHeight="1">
      <c r="A162" s="444" t="s">
        <v>551</v>
      </c>
      <c r="B162" s="445">
        <f aca="true" t="shared" si="26" ref="B162:H162">SUM(B163:B174)</f>
        <v>376</v>
      </c>
      <c r="C162" s="445">
        <f t="shared" si="26"/>
        <v>376</v>
      </c>
      <c r="D162" s="446">
        <f t="shared" si="26"/>
        <v>0</v>
      </c>
      <c r="E162" s="441">
        <v>376</v>
      </c>
      <c r="F162" s="445">
        <f t="shared" si="26"/>
        <v>0</v>
      </c>
      <c r="G162" s="445">
        <f t="shared" si="26"/>
        <v>0</v>
      </c>
      <c r="H162" s="445">
        <f t="shared" si="26"/>
        <v>376</v>
      </c>
      <c r="I162" s="445">
        <f aca="true" t="shared" si="27" ref="I162:O162">SUM(I163:I174)</f>
        <v>0</v>
      </c>
      <c r="J162" s="445">
        <f t="shared" si="27"/>
        <v>0</v>
      </c>
      <c r="K162" s="445">
        <f t="shared" si="27"/>
        <v>0</v>
      </c>
      <c r="L162" s="445">
        <f t="shared" si="27"/>
        <v>376</v>
      </c>
      <c r="M162" s="445">
        <f t="shared" si="27"/>
        <v>0</v>
      </c>
      <c r="N162" s="445">
        <f t="shared" si="27"/>
        <v>0</v>
      </c>
      <c r="O162" s="445">
        <f t="shared" si="27"/>
        <v>0</v>
      </c>
      <c r="P162" s="461">
        <v>376</v>
      </c>
      <c r="Q162" s="465"/>
    </row>
    <row r="163" spans="1:17" ht="18" customHeight="1">
      <c r="A163" s="444" t="s">
        <v>453</v>
      </c>
      <c r="B163" s="447">
        <v>117</v>
      </c>
      <c r="C163" s="447">
        <v>117</v>
      </c>
      <c r="D163" s="448"/>
      <c r="E163" s="441">
        <v>117</v>
      </c>
      <c r="F163" s="468"/>
      <c r="G163" s="468"/>
      <c r="H163" s="447">
        <v>117</v>
      </c>
      <c r="I163" s="473"/>
      <c r="J163" s="468"/>
      <c r="K163" s="468"/>
      <c r="L163" s="447">
        <v>117</v>
      </c>
      <c r="M163" s="474"/>
      <c r="N163" s="474"/>
      <c r="O163" s="474"/>
      <c r="P163" s="461">
        <v>117</v>
      </c>
      <c r="Q163" s="465"/>
    </row>
    <row r="164" spans="1:17" ht="18" customHeight="1">
      <c r="A164" s="444" t="s">
        <v>454</v>
      </c>
      <c r="B164" s="447">
        <v>0</v>
      </c>
      <c r="C164" s="447"/>
      <c r="D164" s="448"/>
      <c r="E164" s="441">
        <v>0</v>
      </c>
      <c r="F164" s="468"/>
      <c r="G164" s="468"/>
      <c r="H164" s="447"/>
      <c r="I164" s="473"/>
      <c r="J164" s="468"/>
      <c r="K164" s="468"/>
      <c r="L164" s="447"/>
      <c r="M164" s="474"/>
      <c r="N164" s="474"/>
      <c r="O164" s="474"/>
      <c r="P164" s="461">
        <v>0</v>
      </c>
      <c r="Q164" s="465"/>
    </row>
    <row r="165" spans="1:17" ht="18" customHeight="1">
      <c r="A165" s="444" t="s">
        <v>455</v>
      </c>
      <c r="B165" s="447">
        <v>0</v>
      </c>
      <c r="C165" s="447"/>
      <c r="D165" s="448"/>
      <c r="E165" s="441">
        <v>0</v>
      </c>
      <c r="F165" s="468"/>
      <c r="G165" s="468"/>
      <c r="H165" s="447"/>
      <c r="I165" s="473"/>
      <c r="J165" s="468"/>
      <c r="K165" s="468"/>
      <c r="L165" s="447"/>
      <c r="M165" s="474"/>
      <c r="N165" s="474"/>
      <c r="O165" s="474"/>
      <c r="P165" s="461">
        <v>0</v>
      </c>
      <c r="Q165" s="465"/>
    </row>
    <row r="166" spans="1:17" ht="18" customHeight="1">
      <c r="A166" s="449" t="s">
        <v>552</v>
      </c>
      <c r="B166" s="447">
        <v>0</v>
      </c>
      <c r="C166" s="468"/>
      <c r="D166" s="448"/>
      <c r="E166" s="441">
        <v>0</v>
      </c>
      <c r="F166" s="468"/>
      <c r="G166" s="468"/>
      <c r="H166" s="468"/>
      <c r="I166" s="473"/>
      <c r="J166" s="468"/>
      <c r="K166" s="468"/>
      <c r="L166" s="468"/>
      <c r="M166" s="474"/>
      <c r="N166" s="474"/>
      <c r="O166" s="474"/>
      <c r="P166" s="461">
        <v>0</v>
      </c>
      <c r="Q166" s="465"/>
    </row>
    <row r="167" spans="1:17" ht="18" customHeight="1">
      <c r="A167" s="449" t="s">
        <v>553</v>
      </c>
      <c r="B167" s="447">
        <v>0</v>
      </c>
      <c r="C167" s="468"/>
      <c r="D167" s="448"/>
      <c r="E167" s="441">
        <v>0</v>
      </c>
      <c r="F167" s="468"/>
      <c r="G167" s="468"/>
      <c r="H167" s="468"/>
      <c r="I167" s="473"/>
      <c r="J167" s="468"/>
      <c r="K167" s="468"/>
      <c r="L167" s="468"/>
      <c r="M167" s="474"/>
      <c r="N167" s="474"/>
      <c r="O167" s="474"/>
      <c r="P167" s="461">
        <v>0</v>
      </c>
      <c r="Q167" s="465"/>
    </row>
    <row r="168" spans="1:17" ht="18" customHeight="1">
      <c r="A168" s="449" t="s">
        <v>554</v>
      </c>
      <c r="B168" s="447">
        <v>0</v>
      </c>
      <c r="C168" s="468"/>
      <c r="D168" s="448"/>
      <c r="E168" s="441">
        <v>0</v>
      </c>
      <c r="F168" s="468"/>
      <c r="G168" s="468"/>
      <c r="H168" s="468"/>
      <c r="I168" s="473"/>
      <c r="J168" s="468"/>
      <c r="K168" s="468"/>
      <c r="L168" s="468"/>
      <c r="M168" s="474"/>
      <c r="N168" s="474"/>
      <c r="O168" s="474"/>
      <c r="P168" s="461">
        <v>0</v>
      </c>
      <c r="Q168" s="465"/>
    </row>
    <row r="169" spans="1:17" ht="18" customHeight="1">
      <c r="A169" s="449" t="s">
        <v>555</v>
      </c>
      <c r="B169" s="447">
        <v>0</v>
      </c>
      <c r="C169" s="468"/>
      <c r="D169" s="448"/>
      <c r="E169" s="441">
        <v>0</v>
      </c>
      <c r="F169" s="468"/>
      <c r="G169" s="468"/>
      <c r="H169" s="468"/>
      <c r="I169" s="473"/>
      <c r="J169" s="468"/>
      <c r="K169" s="468"/>
      <c r="L169" s="468"/>
      <c r="M169" s="474"/>
      <c r="N169" s="474"/>
      <c r="O169" s="474"/>
      <c r="P169" s="461">
        <v>0</v>
      </c>
      <c r="Q169" s="465"/>
    </row>
    <row r="170" spans="1:17" ht="18" customHeight="1">
      <c r="A170" s="449" t="s">
        <v>556</v>
      </c>
      <c r="B170" s="447">
        <v>0</v>
      </c>
      <c r="C170" s="468"/>
      <c r="D170" s="448"/>
      <c r="E170" s="441">
        <v>0</v>
      </c>
      <c r="F170" s="468"/>
      <c r="G170" s="468"/>
      <c r="H170" s="468"/>
      <c r="I170" s="473"/>
      <c r="J170" s="468"/>
      <c r="K170" s="468"/>
      <c r="L170" s="468"/>
      <c r="M170" s="474"/>
      <c r="N170" s="474"/>
      <c r="O170" s="474"/>
      <c r="P170" s="461">
        <v>0</v>
      </c>
      <c r="Q170" s="465"/>
    </row>
    <row r="171" spans="1:17" ht="18" customHeight="1">
      <c r="A171" s="449" t="s">
        <v>557</v>
      </c>
      <c r="B171" s="447">
        <v>0</v>
      </c>
      <c r="C171" s="468"/>
      <c r="D171" s="448"/>
      <c r="E171" s="441">
        <v>0</v>
      </c>
      <c r="F171" s="468"/>
      <c r="G171" s="468"/>
      <c r="H171" s="468"/>
      <c r="I171" s="473"/>
      <c r="J171" s="468"/>
      <c r="K171" s="468"/>
      <c r="L171" s="468"/>
      <c r="M171" s="474"/>
      <c r="N171" s="474"/>
      <c r="O171" s="474"/>
      <c r="P171" s="461">
        <v>0</v>
      </c>
      <c r="Q171" s="465"/>
    </row>
    <row r="172" spans="1:17" ht="18" customHeight="1">
      <c r="A172" s="449" t="s">
        <v>496</v>
      </c>
      <c r="B172" s="447">
        <v>0</v>
      </c>
      <c r="C172" s="468"/>
      <c r="D172" s="448"/>
      <c r="E172" s="441">
        <v>0</v>
      </c>
      <c r="F172" s="468"/>
      <c r="G172" s="468"/>
      <c r="H172" s="468"/>
      <c r="I172" s="473"/>
      <c r="J172" s="468"/>
      <c r="K172" s="468"/>
      <c r="L172" s="468"/>
      <c r="M172" s="474"/>
      <c r="N172" s="474"/>
      <c r="O172" s="474"/>
      <c r="P172" s="461">
        <v>0</v>
      </c>
      <c r="Q172" s="465"/>
    </row>
    <row r="173" spans="1:17" ht="18" customHeight="1">
      <c r="A173" s="449" t="s">
        <v>462</v>
      </c>
      <c r="B173" s="447">
        <v>259</v>
      </c>
      <c r="C173" s="447">
        <v>259</v>
      </c>
      <c r="D173" s="448"/>
      <c r="E173" s="441">
        <v>259</v>
      </c>
      <c r="F173" s="468"/>
      <c r="G173" s="468"/>
      <c r="H173" s="447">
        <v>259</v>
      </c>
      <c r="I173" s="473"/>
      <c r="J173" s="468"/>
      <c r="K173" s="468"/>
      <c r="L173" s="447">
        <v>259</v>
      </c>
      <c r="M173" s="474"/>
      <c r="N173" s="474"/>
      <c r="O173" s="474"/>
      <c r="P173" s="461">
        <v>259</v>
      </c>
      <c r="Q173" s="465"/>
    </row>
    <row r="174" spans="1:17" ht="18" customHeight="1">
      <c r="A174" s="449" t="s">
        <v>558</v>
      </c>
      <c r="B174" s="447"/>
      <c r="C174" s="468"/>
      <c r="D174" s="448"/>
      <c r="E174" s="441">
        <v>0</v>
      </c>
      <c r="F174" s="468"/>
      <c r="G174" s="468"/>
      <c r="H174" s="468"/>
      <c r="I174" s="473"/>
      <c r="J174" s="468"/>
      <c r="K174" s="468"/>
      <c r="L174" s="468"/>
      <c r="M174" s="474"/>
      <c r="N174" s="474"/>
      <c r="O174" s="474"/>
      <c r="P174" s="461">
        <v>0</v>
      </c>
      <c r="Q174" s="465"/>
    </row>
    <row r="175" spans="1:17" ht="18" customHeight="1">
      <c r="A175" s="444" t="s">
        <v>559</v>
      </c>
      <c r="B175" s="468"/>
      <c r="C175" s="468"/>
      <c r="D175" s="446">
        <f>SUM(D176:D181)</f>
        <v>0</v>
      </c>
      <c r="E175" s="441">
        <v>0</v>
      </c>
      <c r="F175" s="468"/>
      <c r="G175" s="468"/>
      <c r="H175" s="468"/>
      <c r="I175" s="473"/>
      <c r="J175" s="468"/>
      <c r="K175" s="468"/>
      <c r="L175" s="468"/>
      <c r="M175" s="474"/>
      <c r="N175" s="474"/>
      <c r="O175" s="474"/>
      <c r="P175" s="461">
        <v>0</v>
      </c>
      <c r="Q175" s="465"/>
    </row>
    <row r="176" spans="1:17" ht="18" customHeight="1">
      <c r="A176" s="444" t="s">
        <v>453</v>
      </c>
      <c r="B176" s="468"/>
      <c r="C176" s="468"/>
      <c r="D176" s="469"/>
      <c r="E176" s="441">
        <v>0</v>
      </c>
      <c r="F176" s="468"/>
      <c r="G176" s="468"/>
      <c r="H176" s="468"/>
      <c r="I176" s="473"/>
      <c r="J176" s="468"/>
      <c r="K176" s="468"/>
      <c r="L176" s="468"/>
      <c r="M176" s="474"/>
      <c r="N176" s="474"/>
      <c r="O176" s="474"/>
      <c r="P176" s="461">
        <v>0</v>
      </c>
      <c r="Q176" s="465"/>
    </row>
    <row r="177" spans="1:17" ht="18" customHeight="1">
      <c r="A177" s="444" t="s">
        <v>454</v>
      </c>
      <c r="B177" s="468"/>
      <c r="C177" s="468"/>
      <c r="D177" s="448"/>
      <c r="E177" s="441">
        <v>0</v>
      </c>
      <c r="F177" s="468"/>
      <c r="G177" s="468"/>
      <c r="H177" s="468"/>
      <c r="I177" s="473"/>
      <c r="J177" s="468"/>
      <c r="K177" s="468"/>
      <c r="L177" s="468"/>
      <c r="M177" s="474"/>
      <c r="N177" s="474"/>
      <c r="O177" s="474"/>
      <c r="P177" s="461">
        <v>0</v>
      </c>
      <c r="Q177" s="465"/>
    </row>
    <row r="178" spans="1:17" ht="18" customHeight="1">
      <c r="A178" s="449" t="s">
        <v>455</v>
      </c>
      <c r="B178" s="468"/>
      <c r="C178" s="468"/>
      <c r="D178" s="448"/>
      <c r="E178" s="441">
        <v>0</v>
      </c>
      <c r="F178" s="468"/>
      <c r="G178" s="468"/>
      <c r="H178" s="468"/>
      <c r="I178" s="473"/>
      <c r="J178" s="468"/>
      <c r="K178" s="468"/>
      <c r="L178" s="468"/>
      <c r="M178" s="474"/>
      <c r="N178" s="474"/>
      <c r="O178" s="474"/>
      <c r="P178" s="461">
        <v>0</v>
      </c>
      <c r="Q178" s="465"/>
    </row>
    <row r="179" spans="1:17" ht="18" customHeight="1">
      <c r="A179" s="449" t="s">
        <v>560</v>
      </c>
      <c r="B179" s="468"/>
      <c r="C179" s="468"/>
      <c r="D179" s="448"/>
      <c r="E179" s="441">
        <v>0</v>
      </c>
      <c r="F179" s="468"/>
      <c r="G179" s="468"/>
      <c r="H179" s="468"/>
      <c r="I179" s="473"/>
      <c r="J179" s="468"/>
      <c r="K179" s="468"/>
      <c r="L179" s="468"/>
      <c r="M179" s="474"/>
      <c r="N179" s="474"/>
      <c r="O179" s="474"/>
      <c r="P179" s="461">
        <v>0</v>
      </c>
      <c r="Q179" s="465"/>
    </row>
    <row r="180" spans="1:17" ht="18" customHeight="1">
      <c r="A180" s="449" t="s">
        <v>462</v>
      </c>
      <c r="B180" s="468"/>
      <c r="C180" s="468"/>
      <c r="D180" s="448"/>
      <c r="E180" s="441">
        <v>0</v>
      </c>
      <c r="F180" s="468"/>
      <c r="G180" s="468"/>
      <c r="H180" s="468"/>
      <c r="I180" s="473"/>
      <c r="J180" s="468"/>
      <c r="K180" s="468"/>
      <c r="L180" s="468"/>
      <c r="M180" s="474"/>
      <c r="N180" s="474"/>
      <c r="O180" s="474"/>
      <c r="P180" s="461">
        <v>0</v>
      </c>
      <c r="Q180" s="465"/>
    </row>
    <row r="181" spans="1:17" ht="18" customHeight="1">
      <c r="A181" s="450" t="s">
        <v>561</v>
      </c>
      <c r="B181" s="468"/>
      <c r="C181" s="468"/>
      <c r="D181" s="448"/>
      <c r="E181" s="441">
        <v>0</v>
      </c>
      <c r="F181" s="468"/>
      <c r="G181" s="468"/>
      <c r="H181" s="468"/>
      <c r="I181" s="473"/>
      <c r="J181" s="468"/>
      <c r="K181" s="468"/>
      <c r="L181" s="468"/>
      <c r="M181" s="474"/>
      <c r="N181" s="474"/>
      <c r="O181" s="474"/>
      <c r="P181" s="461">
        <v>0</v>
      </c>
      <c r="Q181" s="465"/>
    </row>
    <row r="182" spans="1:17" ht="18" customHeight="1">
      <c r="A182" s="444" t="s">
        <v>562</v>
      </c>
      <c r="B182" s="445">
        <f aca="true" t="shared" si="28" ref="B182:H182">SUM(B183:B188)</f>
        <v>20</v>
      </c>
      <c r="C182" s="445">
        <f t="shared" si="28"/>
        <v>10</v>
      </c>
      <c r="D182" s="446">
        <f t="shared" si="28"/>
        <v>10</v>
      </c>
      <c r="E182" s="441">
        <v>30</v>
      </c>
      <c r="F182" s="445">
        <f t="shared" si="28"/>
        <v>0</v>
      </c>
      <c r="G182" s="445">
        <f t="shared" si="28"/>
        <v>0</v>
      </c>
      <c r="H182" s="445">
        <f t="shared" si="28"/>
        <v>10</v>
      </c>
      <c r="I182" s="445">
        <f aca="true" t="shared" si="29" ref="I182:O182">SUM(I183:I188)</f>
        <v>0</v>
      </c>
      <c r="J182" s="445">
        <f t="shared" si="29"/>
        <v>0</v>
      </c>
      <c r="K182" s="445">
        <f t="shared" si="29"/>
        <v>0</v>
      </c>
      <c r="L182" s="445">
        <f t="shared" si="29"/>
        <v>10</v>
      </c>
      <c r="M182" s="445">
        <f t="shared" si="29"/>
        <v>0</v>
      </c>
      <c r="N182" s="445">
        <f t="shared" si="29"/>
        <v>0</v>
      </c>
      <c r="O182" s="445">
        <f t="shared" si="29"/>
        <v>0</v>
      </c>
      <c r="P182" s="461">
        <v>10</v>
      </c>
      <c r="Q182" s="465"/>
    </row>
    <row r="183" spans="1:17" ht="18" customHeight="1">
      <c r="A183" s="444" t="s">
        <v>453</v>
      </c>
      <c r="B183" s="447">
        <v>10</v>
      </c>
      <c r="C183" s="468">
        <v>10</v>
      </c>
      <c r="D183" s="448"/>
      <c r="E183" s="441">
        <v>10</v>
      </c>
      <c r="F183" s="468"/>
      <c r="G183" s="468"/>
      <c r="H183" s="468">
        <v>10</v>
      </c>
      <c r="I183" s="473"/>
      <c r="J183" s="468"/>
      <c r="K183" s="468"/>
      <c r="L183" s="468">
        <v>10</v>
      </c>
      <c r="M183" s="474"/>
      <c r="N183" s="474"/>
      <c r="O183" s="474"/>
      <c r="P183" s="461">
        <v>10</v>
      </c>
      <c r="Q183" s="465"/>
    </row>
    <row r="184" spans="1:17" ht="18" customHeight="1">
      <c r="A184" s="444" t="s">
        <v>454</v>
      </c>
      <c r="B184" s="447">
        <v>0</v>
      </c>
      <c r="C184" s="468"/>
      <c r="D184" s="448"/>
      <c r="E184" s="441">
        <v>0</v>
      </c>
      <c r="F184" s="468"/>
      <c r="G184" s="468"/>
      <c r="H184" s="468"/>
      <c r="I184" s="473"/>
      <c r="J184" s="468"/>
      <c r="K184" s="468"/>
      <c r="L184" s="468"/>
      <c r="M184" s="474"/>
      <c r="N184" s="474"/>
      <c r="O184" s="474"/>
      <c r="P184" s="461">
        <v>0</v>
      </c>
      <c r="Q184" s="465"/>
    </row>
    <row r="185" spans="1:17" ht="18" customHeight="1">
      <c r="A185" s="449" t="s">
        <v>455</v>
      </c>
      <c r="B185" s="447">
        <v>0</v>
      </c>
      <c r="C185" s="468"/>
      <c r="D185" s="448"/>
      <c r="E185" s="441">
        <v>0</v>
      </c>
      <c r="F185" s="468"/>
      <c r="G185" s="468"/>
      <c r="H185" s="468"/>
      <c r="I185" s="473"/>
      <c r="J185" s="468"/>
      <c r="K185" s="468"/>
      <c r="L185" s="468"/>
      <c r="M185" s="474"/>
      <c r="N185" s="474"/>
      <c r="O185" s="474"/>
      <c r="P185" s="461">
        <v>0</v>
      </c>
      <c r="Q185" s="465"/>
    </row>
    <row r="186" spans="1:17" ht="18" customHeight="1">
      <c r="A186" s="449" t="s">
        <v>563</v>
      </c>
      <c r="B186" s="447">
        <v>0</v>
      </c>
      <c r="C186" s="468"/>
      <c r="D186" s="448"/>
      <c r="E186" s="441">
        <v>0</v>
      </c>
      <c r="F186" s="468"/>
      <c r="G186" s="468"/>
      <c r="H186" s="468"/>
      <c r="I186" s="473"/>
      <c r="J186" s="468"/>
      <c r="K186" s="468"/>
      <c r="L186" s="468"/>
      <c r="M186" s="474"/>
      <c r="N186" s="474"/>
      <c r="O186" s="474"/>
      <c r="P186" s="461">
        <v>0</v>
      </c>
      <c r="Q186" s="465"/>
    </row>
    <row r="187" spans="1:17" ht="18" customHeight="1">
      <c r="A187" s="449" t="s">
        <v>462</v>
      </c>
      <c r="B187" s="447">
        <v>0</v>
      </c>
      <c r="C187" s="468"/>
      <c r="D187" s="448"/>
      <c r="E187" s="441">
        <v>0</v>
      </c>
      <c r="F187" s="468"/>
      <c r="G187" s="468"/>
      <c r="H187" s="468"/>
      <c r="I187" s="473"/>
      <c r="J187" s="468"/>
      <c r="K187" s="468"/>
      <c r="L187" s="468"/>
      <c r="M187" s="474"/>
      <c r="N187" s="474"/>
      <c r="O187" s="474"/>
      <c r="P187" s="461">
        <v>0</v>
      </c>
      <c r="Q187" s="465"/>
    </row>
    <row r="188" spans="1:17" ht="18" customHeight="1">
      <c r="A188" s="444" t="s">
        <v>564</v>
      </c>
      <c r="B188" s="447">
        <v>10</v>
      </c>
      <c r="C188" s="468"/>
      <c r="D188" s="448">
        <v>10</v>
      </c>
      <c r="E188" s="441">
        <v>20</v>
      </c>
      <c r="F188" s="468"/>
      <c r="G188" s="468"/>
      <c r="H188" s="468"/>
      <c r="I188" s="473"/>
      <c r="J188" s="468"/>
      <c r="K188" s="468"/>
      <c r="L188" s="468"/>
      <c r="M188" s="474"/>
      <c r="N188" s="474"/>
      <c r="O188" s="474"/>
      <c r="P188" s="461">
        <v>0</v>
      </c>
      <c r="Q188" s="465"/>
    </row>
    <row r="189" spans="1:17" ht="18" customHeight="1">
      <c r="A189" s="444" t="s">
        <v>565</v>
      </c>
      <c r="B189" s="468"/>
      <c r="C189" s="468"/>
      <c r="D189" s="446">
        <f>SUM(D190:D197)</f>
        <v>0</v>
      </c>
      <c r="E189" s="441">
        <v>0</v>
      </c>
      <c r="F189" s="468"/>
      <c r="G189" s="468"/>
      <c r="H189" s="468"/>
      <c r="I189" s="473"/>
      <c r="J189" s="468"/>
      <c r="K189" s="468"/>
      <c r="L189" s="468"/>
      <c r="M189" s="474"/>
      <c r="N189" s="474"/>
      <c r="O189" s="474"/>
      <c r="P189" s="461">
        <v>0</v>
      </c>
      <c r="Q189" s="465"/>
    </row>
    <row r="190" spans="1:17" ht="18" customHeight="1">
      <c r="A190" s="444" t="s">
        <v>453</v>
      </c>
      <c r="B190" s="468"/>
      <c r="C190" s="468"/>
      <c r="D190" s="448"/>
      <c r="E190" s="441">
        <v>0</v>
      </c>
      <c r="F190" s="468"/>
      <c r="G190" s="468"/>
      <c r="H190" s="468"/>
      <c r="I190" s="473"/>
      <c r="J190" s="468"/>
      <c r="K190" s="468"/>
      <c r="L190" s="468"/>
      <c r="M190" s="474"/>
      <c r="N190" s="474"/>
      <c r="O190" s="474"/>
      <c r="P190" s="461">
        <v>0</v>
      </c>
      <c r="Q190" s="465"/>
    </row>
    <row r="191" spans="1:17" ht="18" customHeight="1">
      <c r="A191" s="449" t="s">
        <v>454</v>
      </c>
      <c r="B191" s="468"/>
      <c r="C191" s="468"/>
      <c r="D191" s="448"/>
      <c r="E191" s="441">
        <v>0</v>
      </c>
      <c r="F191" s="468"/>
      <c r="G191" s="468"/>
      <c r="H191" s="468"/>
      <c r="I191" s="473"/>
      <c r="J191" s="468"/>
      <c r="K191" s="468"/>
      <c r="L191" s="468"/>
      <c r="M191" s="474"/>
      <c r="N191" s="474"/>
      <c r="O191" s="474"/>
      <c r="P191" s="461">
        <v>0</v>
      </c>
      <c r="Q191" s="465"/>
    </row>
    <row r="192" spans="1:17" ht="18" customHeight="1">
      <c r="A192" s="449" t="s">
        <v>455</v>
      </c>
      <c r="B192" s="468"/>
      <c r="C192" s="468"/>
      <c r="D192" s="448"/>
      <c r="E192" s="441">
        <v>0</v>
      </c>
      <c r="F192" s="468"/>
      <c r="G192" s="468"/>
      <c r="H192" s="468"/>
      <c r="I192" s="473"/>
      <c r="J192" s="468"/>
      <c r="K192" s="468"/>
      <c r="L192" s="468"/>
      <c r="M192" s="474"/>
      <c r="N192" s="474"/>
      <c r="O192" s="474"/>
      <c r="P192" s="461">
        <v>0</v>
      </c>
      <c r="Q192" s="465"/>
    </row>
    <row r="193" spans="1:17" ht="18" customHeight="1">
      <c r="A193" s="449" t="s">
        <v>566</v>
      </c>
      <c r="B193" s="468"/>
      <c r="C193" s="468"/>
      <c r="D193" s="448"/>
      <c r="E193" s="441">
        <v>0</v>
      </c>
      <c r="F193" s="468"/>
      <c r="G193" s="468"/>
      <c r="H193" s="468"/>
      <c r="I193" s="473"/>
      <c r="J193" s="468"/>
      <c r="K193" s="468"/>
      <c r="L193" s="468"/>
      <c r="M193" s="474"/>
      <c r="N193" s="474"/>
      <c r="O193" s="474"/>
      <c r="P193" s="461">
        <v>0</v>
      </c>
      <c r="Q193" s="465"/>
    </row>
    <row r="194" spans="1:17" ht="18" customHeight="1">
      <c r="A194" s="450" t="s">
        <v>567</v>
      </c>
      <c r="B194" s="468"/>
      <c r="C194" s="468"/>
      <c r="D194" s="448"/>
      <c r="E194" s="441">
        <v>0</v>
      </c>
      <c r="F194" s="468"/>
      <c r="G194" s="468"/>
      <c r="H194" s="468"/>
      <c r="I194" s="473"/>
      <c r="J194" s="468"/>
      <c r="K194" s="468"/>
      <c r="L194" s="468"/>
      <c r="M194" s="474"/>
      <c r="N194" s="474"/>
      <c r="O194" s="474"/>
      <c r="P194" s="461">
        <v>0</v>
      </c>
      <c r="Q194" s="465"/>
    </row>
    <row r="195" spans="1:17" ht="18" customHeight="1">
      <c r="A195" s="444" t="s">
        <v>568</v>
      </c>
      <c r="B195" s="468"/>
      <c r="C195" s="468"/>
      <c r="D195" s="448"/>
      <c r="E195" s="441">
        <v>0</v>
      </c>
      <c r="F195" s="468"/>
      <c r="G195" s="468"/>
      <c r="H195" s="468"/>
      <c r="I195" s="473"/>
      <c r="J195" s="468"/>
      <c r="K195" s="468"/>
      <c r="L195" s="468"/>
      <c r="M195" s="474"/>
      <c r="N195" s="474"/>
      <c r="O195" s="474"/>
      <c r="P195" s="461">
        <v>0</v>
      </c>
      <c r="Q195" s="465"/>
    </row>
    <row r="196" spans="1:17" ht="18" customHeight="1">
      <c r="A196" s="444" t="s">
        <v>462</v>
      </c>
      <c r="B196" s="468"/>
      <c r="C196" s="468"/>
      <c r="D196" s="448"/>
      <c r="E196" s="441">
        <v>0</v>
      </c>
      <c r="F196" s="468"/>
      <c r="G196" s="468"/>
      <c r="H196" s="468"/>
      <c r="I196" s="473"/>
      <c r="J196" s="468"/>
      <c r="K196" s="468"/>
      <c r="L196" s="468"/>
      <c r="M196" s="474"/>
      <c r="N196" s="474"/>
      <c r="O196" s="474"/>
      <c r="P196" s="461">
        <v>0</v>
      </c>
      <c r="Q196" s="465"/>
    </row>
    <row r="197" spans="1:17" ht="18" customHeight="1">
      <c r="A197" s="444" t="s">
        <v>569</v>
      </c>
      <c r="B197" s="468"/>
      <c r="C197" s="468"/>
      <c r="D197" s="448"/>
      <c r="E197" s="441">
        <v>0</v>
      </c>
      <c r="F197" s="468"/>
      <c r="G197" s="468"/>
      <c r="H197" s="468"/>
      <c r="I197" s="473"/>
      <c r="J197" s="468"/>
      <c r="K197" s="468"/>
      <c r="L197" s="468"/>
      <c r="M197" s="474"/>
      <c r="N197" s="474"/>
      <c r="O197" s="474"/>
      <c r="P197" s="461">
        <v>0</v>
      </c>
      <c r="Q197" s="465"/>
    </row>
    <row r="198" spans="1:17" ht="18" customHeight="1">
      <c r="A198" s="449" t="s">
        <v>570</v>
      </c>
      <c r="B198" s="445">
        <f aca="true" t="shared" si="30" ref="B198:H198">SUM(B199:B203)</f>
        <v>71</v>
      </c>
      <c r="C198" s="445">
        <f t="shared" si="30"/>
        <v>71</v>
      </c>
      <c r="D198" s="446">
        <f t="shared" si="30"/>
        <v>0</v>
      </c>
      <c r="E198" s="441">
        <v>71</v>
      </c>
      <c r="F198" s="445">
        <f t="shared" si="30"/>
        <v>0</v>
      </c>
      <c r="G198" s="445">
        <f t="shared" si="30"/>
        <v>0</v>
      </c>
      <c r="H198" s="445">
        <f t="shared" si="30"/>
        <v>71</v>
      </c>
      <c r="I198" s="445">
        <f aca="true" t="shared" si="31" ref="I198:N198">SUM(I199:I203)</f>
        <v>0</v>
      </c>
      <c r="J198" s="445">
        <f t="shared" si="31"/>
        <v>0</v>
      </c>
      <c r="K198" s="445">
        <f t="shared" si="31"/>
        <v>0</v>
      </c>
      <c r="L198" s="445">
        <f t="shared" si="31"/>
        <v>71</v>
      </c>
      <c r="M198" s="445">
        <f t="shared" si="31"/>
        <v>0</v>
      </c>
      <c r="N198" s="445">
        <f t="shared" si="31"/>
        <v>0</v>
      </c>
      <c r="O198" s="474"/>
      <c r="P198" s="461">
        <v>71</v>
      </c>
      <c r="Q198" s="465"/>
    </row>
    <row r="199" spans="1:17" ht="18" customHeight="1">
      <c r="A199" s="449" t="s">
        <v>453</v>
      </c>
      <c r="B199" s="447">
        <v>68</v>
      </c>
      <c r="C199" s="447">
        <v>68</v>
      </c>
      <c r="D199" s="448"/>
      <c r="E199" s="441">
        <v>68</v>
      </c>
      <c r="F199" s="468"/>
      <c r="G199" s="468"/>
      <c r="H199" s="447">
        <v>68</v>
      </c>
      <c r="I199" s="473"/>
      <c r="J199" s="468"/>
      <c r="K199" s="468"/>
      <c r="L199" s="447">
        <v>68</v>
      </c>
      <c r="M199" s="474"/>
      <c r="N199" s="474"/>
      <c r="O199" s="474"/>
      <c r="P199" s="461">
        <v>68</v>
      </c>
      <c r="Q199" s="465"/>
    </row>
    <row r="200" spans="1:17" ht="18" customHeight="1">
      <c r="A200" s="449" t="s">
        <v>454</v>
      </c>
      <c r="B200" s="447">
        <v>0</v>
      </c>
      <c r="C200" s="447">
        <v>0</v>
      </c>
      <c r="D200" s="448"/>
      <c r="E200" s="441">
        <v>0</v>
      </c>
      <c r="F200" s="468"/>
      <c r="G200" s="468"/>
      <c r="H200" s="447">
        <v>0</v>
      </c>
      <c r="I200" s="473"/>
      <c r="J200" s="468"/>
      <c r="K200" s="468"/>
      <c r="L200" s="447">
        <v>0</v>
      </c>
      <c r="M200" s="474"/>
      <c r="N200" s="474"/>
      <c r="O200" s="474"/>
      <c r="P200" s="461">
        <v>0</v>
      </c>
      <c r="Q200" s="465"/>
    </row>
    <row r="201" spans="1:17" ht="18" customHeight="1">
      <c r="A201" s="444" t="s">
        <v>455</v>
      </c>
      <c r="B201" s="447">
        <v>0</v>
      </c>
      <c r="C201" s="447">
        <v>0</v>
      </c>
      <c r="D201" s="448"/>
      <c r="E201" s="441">
        <v>0</v>
      </c>
      <c r="F201" s="468"/>
      <c r="G201" s="468"/>
      <c r="H201" s="447">
        <v>0</v>
      </c>
      <c r="I201" s="473"/>
      <c r="J201" s="468"/>
      <c r="K201" s="468"/>
      <c r="L201" s="447">
        <v>0</v>
      </c>
      <c r="M201" s="474"/>
      <c r="N201" s="474"/>
      <c r="O201" s="474"/>
      <c r="P201" s="461">
        <v>0</v>
      </c>
      <c r="Q201" s="465"/>
    </row>
    <row r="202" spans="1:17" ht="18" customHeight="1">
      <c r="A202" s="444" t="s">
        <v>571</v>
      </c>
      <c r="B202" s="447">
        <v>3</v>
      </c>
      <c r="C202" s="447">
        <v>3</v>
      </c>
      <c r="D202" s="448"/>
      <c r="E202" s="441">
        <v>3</v>
      </c>
      <c r="F202" s="468"/>
      <c r="G202" s="468"/>
      <c r="H202" s="447">
        <v>3</v>
      </c>
      <c r="I202" s="473"/>
      <c r="J202" s="468"/>
      <c r="K202" s="468"/>
      <c r="L202" s="447">
        <v>3</v>
      </c>
      <c r="M202" s="474"/>
      <c r="N202" s="474"/>
      <c r="O202" s="474"/>
      <c r="P202" s="461">
        <v>3</v>
      </c>
      <c r="Q202" s="465"/>
    </row>
    <row r="203" spans="1:17" ht="18" customHeight="1">
      <c r="A203" s="444" t="s">
        <v>572</v>
      </c>
      <c r="B203" s="447"/>
      <c r="C203" s="468"/>
      <c r="D203" s="448"/>
      <c r="E203" s="441">
        <v>0</v>
      </c>
      <c r="F203" s="468"/>
      <c r="G203" s="468"/>
      <c r="H203" s="468"/>
      <c r="I203" s="473"/>
      <c r="J203" s="468"/>
      <c r="K203" s="468"/>
      <c r="L203" s="468"/>
      <c r="M203" s="474"/>
      <c r="N203" s="474"/>
      <c r="O203" s="474"/>
      <c r="P203" s="461">
        <v>0</v>
      </c>
      <c r="Q203" s="465"/>
    </row>
    <row r="204" spans="1:17" ht="18" customHeight="1">
      <c r="A204" s="449" t="s">
        <v>573</v>
      </c>
      <c r="B204" s="445">
        <f aca="true" t="shared" si="32" ref="B204:H204">SUM(B205:B210)</f>
        <v>43</v>
      </c>
      <c r="C204" s="445">
        <f t="shared" si="32"/>
        <v>43</v>
      </c>
      <c r="D204" s="446">
        <f t="shared" si="32"/>
        <v>0</v>
      </c>
      <c r="E204" s="441">
        <v>43</v>
      </c>
      <c r="F204" s="445">
        <f t="shared" si="32"/>
        <v>0</v>
      </c>
      <c r="G204" s="445">
        <f t="shared" si="32"/>
        <v>0</v>
      </c>
      <c r="H204" s="445">
        <f t="shared" si="32"/>
        <v>43</v>
      </c>
      <c r="I204" s="445">
        <f aca="true" t="shared" si="33" ref="I204:O204">SUM(I205:I210)</f>
        <v>0</v>
      </c>
      <c r="J204" s="445">
        <f t="shared" si="33"/>
        <v>0</v>
      </c>
      <c r="K204" s="445">
        <f t="shared" si="33"/>
        <v>0</v>
      </c>
      <c r="L204" s="445">
        <f t="shared" si="33"/>
        <v>43</v>
      </c>
      <c r="M204" s="445">
        <f t="shared" si="33"/>
        <v>0</v>
      </c>
      <c r="N204" s="445">
        <f t="shared" si="33"/>
        <v>0</v>
      </c>
      <c r="O204" s="445">
        <f t="shared" si="33"/>
        <v>0</v>
      </c>
      <c r="P204" s="461">
        <v>43</v>
      </c>
      <c r="Q204" s="465"/>
    </row>
    <row r="205" spans="1:17" ht="18" customHeight="1">
      <c r="A205" s="449" t="s">
        <v>453</v>
      </c>
      <c r="B205" s="447">
        <v>35</v>
      </c>
      <c r="C205" s="447">
        <v>35</v>
      </c>
      <c r="D205" s="448"/>
      <c r="E205" s="441">
        <v>35</v>
      </c>
      <c r="F205" s="468"/>
      <c r="G205" s="468"/>
      <c r="H205" s="447">
        <v>35</v>
      </c>
      <c r="I205" s="473"/>
      <c r="J205" s="468"/>
      <c r="K205" s="468"/>
      <c r="L205" s="447">
        <v>35</v>
      </c>
      <c r="M205" s="474"/>
      <c r="N205" s="474"/>
      <c r="O205" s="474"/>
      <c r="P205" s="461">
        <v>35</v>
      </c>
      <c r="Q205" s="465"/>
    </row>
    <row r="206" spans="1:17" ht="18" customHeight="1">
      <c r="A206" s="449" t="s">
        <v>454</v>
      </c>
      <c r="B206" s="447">
        <v>8</v>
      </c>
      <c r="C206" s="447">
        <v>8</v>
      </c>
      <c r="D206" s="448"/>
      <c r="E206" s="441">
        <v>8</v>
      </c>
      <c r="F206" s="468"/>
      <c r="G206" s="468"/>
      <c r="H206" s="447">
        <v>8</v>
      </c>
      <c r="I206" s="473"/>
      <c r="J206" s="468"/>
      <c r="K206" s="468"/>
      <c r="L206" s="447">
        <v>8</v>
      </c>
      <c r="M206" s="474"/>
      <c r="N206" s="474"/>
      <c r="O206" s="474"/>
      <c r="P206" s="461">
        <v>8</v>
      </c>
      <c r="Q206" s="465"/>
    </row>
    <row r="207" spans="1:17" ht="18" customHeight="1">
      <c r="A207" s="450" t="s">
        <v>455</v>
      </c>
      <c r="B207" s="447">
        <v>0</v>
      </c>
      <c r="C207" s="468"/>
      <c r="D207" s="448"/>
      <c r="E207" s="441">
        <v>0</v>
      </c>
      <c r="F207" s="468"/>
      <c r="G207" s="468"/>
      <c r="H207" s="468"/>
      <c r="I207" s="473"/>
      <c r="J207" s="468"/>
      <c r="K207" s="468"/>
      <c r="L207" s="468"/>
      <c r="M207" s="474"/>
      <c r="N207" s="474"/>
      <c r="O207" s="474"/>
      <c r="P207" s="461">
        <v>0</v>
      </c>
      <c r="Q207" s="465"/>
    </row>
    <row r="208" spans="1:17" ht="18" customHeight="1">
      <c r="A208" s="444" t="s">
        <v>467</v>
      </c>
      <c r="B208" s="447">
        <v>0</v>
      </c>
      <c r="C208" s="468"/>
      <c r="D208" s="448"/>
      <c r="E208" s="441">
        <v>0</v>
      </c>
      <c r="F208" s="468"/>
      <c r="G208" s="468"/>
      <c r="H208" s="468"/>
      <c r="I208" s="473"/>
      <c r="J208" s="468"/>
      <c r="K208" s="468"/>
      <c r="L208" s="468"/>
      <c r="M208" s="474"/>
      <c r="N208" s="474"/>
      <c r="O208" s="474"/>
      <c r="P208" s="461">
        <v>0</v>
      </c>
      <c r="Q208" s="465"/>
    </row>
    <row r="209" spans="1:17" ht="18" customHeight="1">
      <c r="A209" s="444" t="s">
        <v>462</v>
      </c>
      <c r="B209" s="447">
        <v>0</v>
      </c>
      <c r="C209" s="468"/>
      <c r="D209" s="448"/>
      <c r="E209" s="441">
        <v>0</v>
      </c>
      <c r="F209" s="468"/>
      <c r="G209" s="468"/>
      <c r="H209" s="468"/>
      <c r="I209" s="473"/>
      <c r="J209" s="468"/>
      <c r="K209" s="468"/>
      <c r="L209" s="468"/>
      <c r="M209" s="474"/>
      <c r="N209" s="474"/>
      <c r="O209" s="474"/>
      <c r="P209" s="461">
        <v>0</v>
      </c>
      <c r="Q209" s="465"/>
    </row>
    <row r="210" spans="1:17" ht="18" customHeight="1">
      <c r="A210" s="444" t="s">
        <v>574</v>
      </c>
      <c r="B210" s="447">
        <v>0</v>
      </c>
      <c r="C210" s="468"/>
      <c r="D210" s="448"/>
      <c r="E210" s="441">
        <v>0</v>
      </c>
      <c r="F210" s="468"/>
      <c r="G210" s="468"/>
      <c r="H210" s="468"/>
      <c r="I210" s="473"/>
      <c r="J210" s="468"/>
      <c r="K210" s="468"/>
      <c r="L210" s="468"/>
      <c r="M210" s="474"/>
      <c r="N210" s="474"/>
      <c r="O210" s="474"/>
      <c r="P210" s="461">
        <v>0</v>
      </c>
      <c r="Q210" s="465"/>
    </row>
    <row r="211" spans="1:17" ht="18" customHeight="1">
      <c r="A211" s="449" t="s">
        <v>575</v>
      </c>
      <c r="B211" s="445">
        <f aca="true" t="shared" si="34" ref="B211:H211">SUM(B212:B218)</f>
        <v>533</v>
      </c>
      <c r="C211" s="445">
        <f t="shared" si="34"/>
        <v>511</v>
      </c>
      <c r="D211" s="446">
        <f t="shared" si="34"/>
        <v>22</v>
      </c>
      <c r="E211" s="441">
        <v>555</v>
      </c>
      <c r="F211" s="445">
        <f t="shared" si="34"/>
        <v>0</v>
      </c>
      <c r="G211" s="445">
        <f t="shared" si="34"/>
        <v>0</v>
      </c>
      <c r="H211" s="445">
        <f t="shared" si="34"/>
        <v>511</v>
      </c>
      <c r="I211" s="445">
        <f aca="true" t="shared" si="35" ref="I211:O211">SUM(I212:I218)</f>
        <v>0</v>
      </c>
      <c r="J211" s="445">
        <f t="shared" si="35"/>
        <v>0</v>
      </c>
      <c r="K211" s="445">
        <f t="shared" si="35"/>
        <v>0</v>
      </c>
      <c r="L211" s="445">
        <f t="shared" si="35"/>
        <v>511</v>
      </c>
      <c r="M211" s="445">
        <f t="shared" si="35"/>
        <v>0</v>
      </c>
      <c r="N211" s="445">
        <f t="shared" si="35"/>
        <v>0</v>
      </c>
      <c r="O211" s="445">
        <f t="shared" si="35"/>
        <v>0</v>
      </c>
      <c r="P211" s="461">
        <v>511</v>
      </c>
      <c r="Q211" s="465"/>
    </row>
    <row r="212" spans="1:17" ht="18" customHeight="1">
      <c r="A212" s="449" t="s">
        <v>453</v>
      </c>
      <c r="B212" s="447">
        <v>511</v>
      </c>
      <c r="C212" s="468">
        <v>511</v>
      </c>
      <c r="D212" s="469">
        <v>22</v>
      </c>
      <c r="E212" s="441">
        <v>533</v>
      </c>
      <c r="F212" s="468"/>
      <c r="G212" s="468"/>
      <c r="H212" s="468">
        <v>511</v>
      </c>
      <c r="I212" s="473"/>
      <c r="J212" s="468"/>
      <c r="K212" s="468"/>
      <c r="L212" s="468">
        <v>511</v>
      </c>
      <c r="M212" s="474"/>
      <c r="N212" s="474"/>
      <c r="O212" s="474"/>
      <c r="P212" s="461">
        <v>511</v>
      </c>
      <c r="Q212" s="465"/>
    </row>
    <row r="213" spans="1:17" ht="18" customHeight="1">
      <c r="A213" s="449" t="s">
        <v>454</v>
      </c>
      <c r="B213" s="475">
        <v>0</v>
      </c>
      <c r="C213" s="468"/>
      <c r="D213" s="469"/>
      <c r="E213" s="441">
        <v>0</v>
      </c>
      <c r="F213" s="468"/>
      <c r="G213" s="468"/>
      <c r="H213" s="468"/>
      <c r="I213" s="473"/>
      <c r="J213" s="468"/>
      <c r="K213" s="468"/>
      <c r="L213" s="468"/>
      <c r="M213" s="474"/>
      <c r="N213" s="474"/>
      <c r="O213" s="474"/>
      <c r="P213" s="461">
        <v>0</v>
      </c>
      <c r="Q213" s="465"/>
    </row>
    <row r="214" spans="1:17" ht="18" customHeight="1">
      <c r="A214" s="444" t="s">
        <v>455</v>
      </c>
      <c r="B214" s="475">
        <v>0</v>
      </c>
      <c r="C214" s="468"/>
      <c r="D214" s="469"/>
      <c r="E214" s="441">
        <v>0</v>
      </c>
      <c r="F214" s="468"/>
      <c r="G214" s="468"/>
      <c r="H214" s="468"/>
      <c r="I214" s="473"/>
      <c r="J214" s="468"/>
      <c r="K214" s="468"/>
      <c r="L214" s="468"/>
      <c r="M214" s="474"/>
      <c r="N214" s="474"/>
      <c r="O214" s="474"/>
      <c r="P214" s="461">
        <v>0</v>
      </c>
      <c r="Q214" s="465"/>
    </row>
    <row r="215" spans="1:17" ht="18" customHeight="1">
      <c r="A215" s="444" t="s">
        <v>576</v>
      </c>
      <c r="B215" s="447">
        <v>0</v>
      </c>
      <c r="C215" s="468"/>
      <c r="D215" s="448"/>
      <c r="E215" s="441">
        <v>0</v>
      </c>
      <c r="F215" s="468"/>
      <c r="G215" s="468"/>
      <c r="H215" s="468"/>
      <c r="I215" s="473"/>
      <c r="J215" s="468"/>
      <c r="K215" s="468"/>
      <c r="L215" s="468"/>
      <c r="M215" s="474"/>
      <c r="N215" s="474"/>
      <c r="O215" s="474"/>
      <c r="P215" s="461">
        <v>0</v>
      </c>
      <c r="Q215" s="465"/>
    </row>
    <row r="216" spans="1:17" ht="18" customHeight="1">
      <c r="A216" s="444" t="s">
        <v>577</v>
      </c>
      <c r="B216" s="447">
        <v>0</v>
      </c>
      <c r="C216" s="468"/>
      <c r="D216" s="448"/>
      <c r="E216" s="441">
        <v>0</v>
      </c>
      <c r="F216" s="468"/>
      <c r="G216" s="468"/>
      <c r="H216" s="468"/>
      <c r="I216" s="473"/>
      <c r="J216" s="468"/>
      <c r="K216" s="468"/>
      <c r="L216" s="468"/>
      <c r="M216" s="474"/>
      <c r="N216" s="474"/>
      <c r="O216" s="474"/>
      <c r="P216" s="461">
        <v>0</v>
      </c>
      <c r="Q216" s="465"/>
    </row>
    <row r="217" spans="1:17" ht="18" customHeight="1">
      <c r="A217" s="449" t="s">
        <v>462</v>
      </c>
      <c r="B217" s="476">
        <v>0</v>
      </c>
      <c r="C217" s="468"/>
      <c r="D217" s="304"/>
      <c r="E217" s="441">
        <v>0</v>
      </c>
      <c r="F217" s="468"/>
      <c r="G217" s="468"/>
      <c r="H217" s="468"/>
      <c r="I217" s="473"/>
      <c r="J217" s="468"/>
      <c r="K217" s="468"/>
      <c r="L217" s="468"/>
      <c r="M217" s="474"/>
      <c r="N217" s="474"/>
      <c r="O217" s="474"/>
      <c r="P217" s="461">
        <v>0</v>
      </c>
      <c r="Q217" s="465"/>
    </row>
    <row r="218" spans="1:17" ht="18" customHeight="1">
      <c r="A218" s="449" t="s">
        <v>578</v>
      </c>
      <c r="B218" s="476">
        <v>22</v>
      </c>
      <c r="C218" s="468"/>
      <c r="D218" s="304"/>
      <c r="E218" s="441">
        <v>22</v>
      </c>
      <c r="F218" s="468"/>
      <c r="G218" s="468"/>
      <c r="H218" s="468"/>
      <c r="I218" s="473"/>
      <c r="J218" s="468"/>
      <c r="K218" s="468"/>
      <c r="L218" s="468"/>
      <c r="M218" s="474"/>
      <c r="N218" s="474"/>
      <c r="O218" s="474"/>
      <c r="P218" s="461">
        <v>0</v>
      </c>
      <c r="Q218" s="465"/>
    </row>
    <row r="219" spans="1:17" ht="18" customHeight="1">
      <c r="A219" s="449" t="s">
        <v>579</v>
      </c>
      <c r="B219" s="476">
        <f aca="true" t="shared" si="36" ref="B219:H219">SUM(B220:B225)</f>
        <v>862</v>
      </c>
      <c r="C219" s="476">
        <f t="shared" si="36"/>
        <v>862</v>
      </c>
      <c r="D219" s="477">
        <f t="shared" si="36"/>
        <v>0</v>
      </c>
      <c r="E219" s="441">
        <v>862</v>
      </c>
      <c r="F219" s="476">
        <f t="shared" si="36"/>
        <v>0</v>
      </c>
      <c r="G219" s="476">
        <f t="shared" si="36"/>
        <v>0</v>
      </c>
      <c r="H219" s="476">
        <f t="shared" si="36"/>
        <v>862</v>
      </c>
      <c r="I219" s="476">
        <f aca="true" t="shared" si="37" ref="I219:O219">SUM(I220:I225)</f>
        <v>0</v>
      </c>
      <c r="J219" s="476">
        <f t="shared" si="37"/>
        <v>0</v>
      </c>
      <c r="K219" s="476">
        <f t="shared" si="37"/>
        <v>0</v>
      </c>
      <c r="L219" s="476">
        <f t="shared" si="37"/>
        <v>862</v>
      </c>
      <c r="M219" s="476">
        <f t="shared" si="37"/>
        <v>0</v>
      </c>
      <c r="N219" s="476">
        <f t="shared" si="37"/>
        <v>0</v>
      </c>
      <c r="O219" s="476">
        <f t="shared" si="37"/>
        <v>0</v>
      </c>
      <c r="P219" s="461">
        <v>862</v>
      </c>
      <c r="Q219" s="465"/>
    </row>
    <row r="220" spans="1:17" ht="18" customHeight="1">
      <c r="A220" s="449" t="s">
        <v>453</v>
      </c>
      <c r="B220" s="476">
        <v>740</v>
      </c>
      <c r="C220" s="476">
        <v>740</v>
      </c>
      <c r="D220" s="304"/>
      <c r="E220" s="441">
        <v>740</v>
      </c>
      <c r="F220" s="468"/>
      <c r="G220" s="468"/>
      <c r="H220" s="476">
        <v>740</v>
      </c>
      <c r="I220" s="473"/>
      <c r="J220" s="468"/>
      <c r="K220" s="468"/>
      <c r="L220" s="476">
        <v>740</v>
      </c>
      <c r="M220" s="474"/>
      <c r="N220" s="474"/>
      <c r="O220" s="474"/>
      <c r="P220" s="461">
        <v>740</v>
      </c>
      <c r="Q220" s="465"/>
    </row>
    <row r="221" spans="1:17" ht="18" customHeight="1">
      <c r="A221" s="444" t="s">
        <v>454</v>
      </c>
      <c r="B221" s="478">
        <v>122</v>
      </c>
      <c r="C221" s="478">
        <v>122</v>
      </c>
      <c r="D221" s="479"/>
      <c r="E221" s="441">
        <v>122</v>
      </c>
      <c r="F221" s="468"/>
      <c r="G221" s="468"/>
      <c r="H221" s="478">
        <v>122</v>
      </c>
      <c r="I221" s="473"/>
      <c r="J221" s="468"/>
      <c r="K221" s="468"/>
      <c r="L221" s="478">
        <v>122</v>
      </c>
      <c r="M221" s="474"/>
      <c r="N221" s="474"/>
      <c r="O221" s="474"/>
      <c r="P221" s="461">
        <v>122</v>
      </c>
      <c r="Q221" s="465"/>
    </row>
    <row r="222" spans="1:17" ht="18" customHeight="1">
      <c r="A222" s="444" t="s">
        <v>455</v>
      </c>
      <c r="B222" s="478">
        <v>0</v>
      </c>
      <c r="C222" s="468"/>
      <c r="D222" s="479"/>
      <c r="E222" s="441">
        <v>0</v>
      </c>
      <c r="F222" s="468"/>
      <c r="G222" s="468"/>
      <c r="H222" s="468"/>
      <c r="I222" s="473"/>
      <c r="J222" s="468"/>
      <c r="K222" s="468"/>
      <c r="L222" s="468"/>
      <c r="M222" s="474"/>
      <c r="N222" s="474"/>
      <c r="O222" s="474"/>
      <c r="P222" s="461">
        <v>0</v>
      </c>
      <c r="Q222" s="465"/>
    </row>
    <row r="223" spans="1:17" ht="18" customHeight="1">
      <c r="A223" s="444" t="s">
        <v>580</v>
      </c>
      <c r="B223" s="478">
        <v>0</v>
      </c>
      <c r="C223" s="468"/>
      <c r="D223" s="479"/>
      <c r="E223" s="441">
        <v>0</v>
      </c>
      <c r="F223" s="468"/>
      <c r="G223" s="468"/>
      <c r="H223" s="468"/>
      <c r="I223" s="473"/>
      <c r="J223" s="468"/>
      <c r="K223" s="468"/>
      <c r="L223" s="468"/>
      <c r="M223" s="474"/>
      <c r="N223" s="474"/>
      <c r="O223" s="474"/>
      <c r="P223" s="461">
        <v>0</v>
      </c>
      <c r="Q223" s="465"/>
    </row>
    <row r="224" spans="1:17" ht="18" customHeight="1">
      <c r="A224" s="449" t="s">
        <v>462</v>
      </c>
      <c r="B224" s="468"/>
      <c r="C224" s="468"/>
      <c r="D224" s="479"/>
      <c r="E224" s="441">
        <v>0</v>
      </c>
      <c r="F224" s="468"/>
      <c r="G224" s="468"/>
      <c r="H224" s="468"/>
      <c r="I224" s="473"/>
      <c r="J224" s="468"/>
      <c r="K224" s="468"/>
      <c r="L224" s="468"/>
      <c r="M224" s="474"/>
      <c r="N224" s="474"/>
      <c r="O224" s="474"/>
      <c r="P224" s="461">
        <v>0</v>
      </c>
      <c r="Q224" s="465"/>
    </row>
    <row r="225" spans="1:17" ht="18" customHeight="1">
      <c r="A225" s="449" t="s">
        <v>581</v>
      </c>
      <c r="B225" s="468"/>
      <c r="C225" s="468"/>
      <c r="D225" s="479"/>
      <c r="E225" s="441">
        <v>0</v>
      </c>
      <c r="F225" s="468"/>
      <c r="G225" s="468"/>
      <c r="H225" s="468"/>
      <c r="I225" s="473"/>
      <c r="J225" s="468"/>
      <c r="K225" s="468"/>
      <c r="L225" s="468"/>
      <c r="M225" s="474"/>
      <c r="N225" s="474"/>
      <c r="O225" s="474"/>
      <c r="P225" s="461">
        <v>0</v>
      </c>
      <c r="Q225" s="465"/>
    </row>
    <row r="226" spans="1:17" ht="18" customHeight="1">
      <c r="A226" s="449" t="s">
        <v>582</v>
      </c>
      <c r="B226" s="478">
        <f aca="true" t="shared" si="38" ref="B226:H226">SUM(B227:B231)</f>
        <v>401</v>
      </c>
      <c r="C226" s="478">
        <f t="shared" si="38"/>
        <v>387</v>
      </c>
      <c r="D226" s="480">
        <f t="shared" si="38"/>
        <v>174</v>
      </c>
      <c r="E226" s="441">
        <v>575</v>
      </c>
      <c r="F226" s="478">
        <f t="shared" si="38"/>
        <v>0</v>
      </c>
      <c r="G226" s="478">
        <f t="shared" si="38"/>
        <v>0</v>
      </c>
      <c r="H226" s="478">
        <f t="shared" si="38"/>
        <v>387</v>
      </c>
      <c r="I226" s="478">
        <f aca="true" t="shared" si="39" ref="I226:O226">SUM(I227:I231)</f>
        <v>0</v>
      </c>
      <c r="J226" s="478">
        <f t="shared" si="39"/>
        <v>0</v>
      </c>
      <c r="K226" s="478">
        <f t="shared" si="39"/>
        <v>0</v>
      </c>
      <c r="L226" s="478">
        <f t="shared" si="39"/>
        <v>387</v>
      </c>
      <c r="M226" s="478">
        <f t="shared" si="39"/>
        <v>0</v>
      </c>
      <c r="N226" s="478">
        <f t="shared" si="39"/>
        <v>0</v>
      </c>
      <c r="O226" s="478">
        <f t="shared" si="39"/>
        <v>4</v>
      </c>
      <c r="P226" s="461">
        <v>391</v>
      </c>
      <c r="Q226" s="465"/>
    </row>
    <row r="227" spans="1:17" ht="18" customHeight="1">
      <c r="A227" s="444" t="s">
        <v>453</v>
      </c>
      <c r="B227" s="478">
        <v>191</v>
      </c>
      <c r="C227" s="478">
        <v>191</v>
      </c>
      <c r="D227" s="479"/>
      <c r="E227" s="441">
        <v>191</v>
      </c>
      <c r="F227" s="468"/>
      <c r="G227" s="468"/>
      <c r="H227" s="478">
        <v>191</v>
      </c>
      <c r="I227" s="473"/>
      <c r="J227" s="468"/>
      <c r="K227" s="468"/>
      <c r="L227" s="478">
        <v>191</v>
      </c>
      <c r="M227" s="474"/>
      <c r="N227" s="474"/>
      <c r="O227" s="474"/>
      <c r="P227" s="461">
        <v>191</v>
      </c>
      <c r="Q227" s="465"/>
    </row>
    <row r="228" spans="1:17" ht="18" customHeight="1">
      <c r="A228" s="444" t="s">
        <v>454</v>
      </c>
      <c r="B228" s="478">
        <v>14</v>
      </c>
      <c r="C228" s="478"/>
      <c r="D228" s="479">
        <v>23</v>
      </c>
      <c r="E228" s="441">
        <v>37</v>
      </c>
      <c r="F228" s="468"/>
      <c r="G228" s="468"/>
      <c r="H228" s="478"/>
      <c r="I228" s="473"/>
      <c r="J228" s="468"/>
      <c r="K228" s="468"/>
      <c r="L228" s="478"/>
      <c r="M228" s="474"/>
      <c r="N228" s="474"/>
      <c r="O228" s="474"/>
      <c r="P228" s="461">
        <v>0</v>
      </c>
      <c r="Q228" s="465"/>
    </row>
    <row r="229" spans="1:17" ht="18" customHeight="1">
      <c r="A229" s="444" t="s">
        <v>455</v>
      </c>
      <c r="B229" s="476">
        <v>0</v>
      </c>
      <c r="C229" s="476">
        <v>0</v>
      </c>
      <c r="D229" s="304"/>
      <c r="E229" s="441">
        <v>0</v>
      </c>
      <c r="F229" s="468"/>
      <c r="G229" s="468"/>
      <c r="H229" s="476">
        <v>0</v>
      </c>
      <c r="I229" s="473"/>
      <c r="J229" s="468"/>
      <c r="K229" s="468"/>
      <c r="L229" s="476">
        <v>0</v>
      </c>
      <c r="M229" s="474"/>
      <c r="N229" s="474"/>
      <c r="O229" s="474"/>
      <c r="P229" s="461">
        <v>0</v>
      </c>
      <c r="Q229" s="465"/>
    </row>
    <row r="230" spans="1:17" ht="18" customHeight="1">
      <c r="A230" s="449" t="s">
        <v>462</v>
      </c>
      <c r="B230" s="476">
        <v>99</v>
      </c>
      <c r="C230" s="476">
        <v>99</v>
      </c>
      <c r="D230" s="304"/>
      <c r="E230" s="441">
        <v>99</v>
      </c>
      <c r="F230" s="468"/>
      <c r="G230" s="468"/>
      <c r="H230" s="476">
        <v>99</v>
      </c>
      <c r="I230" s="473"/>
      <c r="J230" s="468"/>
      <c r="K230" s="468"/>
      <c r="L230" s="476">
        <v>99</v>
      </c>
      <c r="M230" s="474"/>
      <c r="N230" s="474"/>
      <c r="O230" s="474"/>
      <c r="P230" s="461">
        <v>99</v>
      </c>
      <c r="Q230" s="465"/>
    </row>
    <row r="231" spans="1:17" ht="18" customHeight="1">
      <c r="A231" s="449" t="s">
        <v>583</v>
      </c>
      <c r="B231" s="476">
        <v>97</v>
      </c>
      <c r="C231" s="476">
        <v>97</v>
      </c>
      <c r="D231" s="304">
        <v>151</v>
      </c>
      <c r="E231" s="441">
        <v>248</v>
      </c>
      <c r="F231" s="468"/>
      <c r="G231" s="468"/>
      <c r="H231" s="476">
        <v>97</v>
      </c>
      <c r="I231" s="473"/>
      <c r="J231" s="468"/>
      <c r="K231" s="468"/>
      <c r="L231" s="476">
        <v>97</v>
      </c>
      <c r="M231" s="474"/>
      <c r="N231" s="474"/>
      <c r="O231" s="474">
        <v>4</v>
      </c>
      <c r="P231" s="461">
        <v>101</v>
      </c>
      <c r="Q231" s="465"/>
    </row>
    <row r="232" spans="1:17" ht="18" customHeight="1">
      <c r="A232" s="449" t="s">
        <v>584</v>
      </c>
      <c r="B232" s="476">
        <f aca="true" t="shared" si="40" ref="B232:H232">SUM(B233:B237)</f>
        <v>188</v>
      </c>
      <c r="C232" s="476">
        <f t="shared" si="40"/>
        <v>188</v>
      </c>
      <c r="D232" s="477">
        <f t="shared" si="40"/>
        <v>0</v>
      </c>
      <c r="E232" s="441">
        <v>188</v>
      </c>
      <c r="F232" s="476">
        <f t="shared" si="40"/>
        <v>0</v>
      </c>
      <c r="G232" s="476">
        <f t="shared" si="40"/>
        <v>0</v>
      </c>
      <c r="H232" s="476">
        <f t="shared" si="40"/>
        <v>188</v>
      </c>
      <c r="I232" s="476">
        <f aca="true" t="shared" si="41" ref="I232:O232">SUM(I233:I237)</f>
        <v>0</v>
      </c>
      <c r="J232" s="476">
        <f t="shared" si="41"/>
        <v>0</v>
      </c>
      <c r="K232" s="476">
        <f t="shared" si="41"/>
        <v>0</v>
      </c>
      <c r="L232" s="476">
        <f t="shared" si="41"/>
        <v>188</v>
      </c>
      <c r="M232" s="476">
        <f t="shared" si="41"/>
        <v>0</v>
      </c>
      <c r="N232" s="476">
        <f t="shared" si="41"/>
        <v>0</v>
      </c>
      <c r="O232" s="476">
        <f t="shared" si="41"/>
        <v>0</v>
      </c>
      <c r="P232" s="461">
        <v>188</v>
      </c>
      <c r="Q232" s="465"/>
    </row>
    <row r="233" spans="1:17" ht="18" customHeight="1">
      <c r="A233" s="450" t="s">
        <v>453</v>
      </c>
      <c r="B233" s="468">
        <v>188</v>
      </c>
      <c r="C233" s="468">
        <v>188</v>
      </c>
      <c r="D233" s="448"/>
      <c r="E233" s="441">
        <v>188</v>
      </c>
      <c r="F233" s="468"/>
      <c r="G233" s="468"/>
      <c r="H233" s="468">
        <v>188</v>
      </c>
      <c r="I233" s="473"/>
      <c r="J233" s="468"/>
      <c r="K233" s="468"/>
      <c r="L233" s="468">
        <v>188</v>
      </c>
      <c r="M233" s="474"/>
      <c r="N233" s="474"/>
      <c r="O233" s="474"/>
      <c r="P233" s="461">
        <v>188</v>
      </c>
      <c r="Q233" s="465"/>
    </row>
    <row r="234" spans="1:17" ht="18" customHeight="1">
      <c r="A234" s="444" t="s">
        <v>454</v>
      </c>
      <c r="B234" s="468"/>
      <c r="C234" s="468"/>
      <c r="D234" s="448"/>
      <c r="E234" s="441">
        <v>0</v>
      </c>
      <c r="F234" s="468"/>
      <c r="G234" s="468"/>
      <c r="H234" s="468"/>
      <c r="I234" s="473"/>
      <c r="J234" s="468"/>
      <c r="K234" s="468"/>
      <c r="L234" s="468"/>
      <c r="M234" s="474"/>
      <c r="N234" s="474"/>
      <c r="O234" s="474"/>
      <c r="P234" s="461">
        <v>0</v>
      </c>
      <c r="Q234" s="465"/>
    </row>
    <row r="235" spans="1:17" ht="18" customHeight="1">
      <c r="A235" s="444" t="s">
        <v>455</v>
      </c>
      <c r="B235" s="468"/>
      <c r="C235" s="468"/>
      <c r="D235" s="448"/>
      <c r="E235" s="441">
        <v>0</v>
      </c>
      <c r="F235" s="468"/>
      <c r="G235" s="468"/>
      <c r="H235" s="468"/>
      <c r="I235" s="473"/>
      <c r="J235" s="468"/>
      <c r="K235" s="468"/>
      <c r="L235" s="468"/>
      <c r="M235" s="474"/>
      <c r="N235" s="474"/>
      <c r="O235" s="474"/>
      <c r="P235" s="461">
        <v>0</v>
      </c>
      <c r="Q235" s="465"/>
    </row>
    <row r="236" spans="1:17" ht="18" customHeight="1">
      <c r="A236" s="444" t="s">
        <v>462</v>
      </c>
      <c r="B236" s="468"/>
      <c r="C236" s="468"/>
      <c r="D236" s="448"/>
      <c r="E236" s="441">
        <v>0</v>
      </c>
      <c r="F236" s="468"/>
      <c r="G236" s="468"/>
      <c r="H236" s="468"/>
      <c r="I236" s="473"/>
      <c r="J236" s="468"/>
      <c r="K236" s="468"/>
      <c r="L236" s="468"/>
      <c r="M236" s="474"/>
      <c r="N236" s="474"/>
      <c r="O236" s="474"/>
      <c r="P236" s="461">
        <v>0</v>
      </c>
      <c r="Q236" s="465"/>
    </row>
    <row r="237" spans="1:17" ht="18" customHeight="1">
      <c r="A237" s="449" t="s">
        <v>585</v>
      </c>
      <c r="B237" s="468"/>
      <c r="C237" s="468"/>
      <c r="D237" s="448"/>
      <c r="E237" s="441">
        <v>0</v>
      </c>
      <c r="F237" s="468"/>
      <c r="G237" s="468"/>
      <c r="H237" s="468"/>
      <c r="I237" s="473"/>
      <c r="J237" s="468"/>
      <c r="K237" s="468"/>
      <c r="L237" s="468"/>
      <c r="M237" s="474"/>
      <c r="N237" s="474"/>
      <c r="O237" s="474"/>
      <c r="P237" s="461">
        <v>0</v>
      </c>
      <c r="Q237" s="465"/>
    </row>
    <row r="238" spans="1:17" ht="18" customHeight="1">
      <c r="A238" s="449" t="s">
        <v>586</v>
      </c>
      <c r="B238" s="445">
        <f aca="true" t="shared" si="42" ref="B238:H238">SUM(B239:B243)</f>
        <v>87</v>
      </c>
      <c r="C238" s="445">
        <f t="shared" si="42"/>
        <v>87</v>
      </c>
      <c r="D238" s="446">
        <f t="shared" si="42"/>
        <v>0</v>
      </c>
      <c r="E238" s="441">
        <v>87</v>
      </c>
      <c r="F238" s="445">
        <f t="shared" si="42"/>
        <v>0</v>
      </c>
      <c r="G238" s="445">
        <f t="shared" si="42"/>
        <v>0</v>
      </c>
      <c r="H238" s="445">
        <f t="shared" si="42"/>
        <v>87</v>
      </c>
      <c r="I238" s="445">
        <f aca="true" t="shared" si="43" ref="I238:O238">SUM(I239:I243)</f>
        <v>0</v>
      </c>
      <c r="J238" s="445">
        <f t="shared" si="43"/>
        <v>0</v>
      </c>
      <c r="K238" s="445">
        <f t="shared" si="43"/>
        <v>0</v>
      </c>
      <c r="L238" s="445">
        <f t="shared" si="43"/>
        <v>87</v>
      </c>
      <c r="M238" s="445">
        <f t="shared" si="43"/>
        <v>0</v>
      </c>
      <c r="N238" s="445">
        <f t="shared" si="43"/>
        <v>0</v>
      </c>
      <c r="O238" s="445">
        <f t="shared" si="43"/>
        <v>0</v>
      </c>
      <c r="P238" s="461">
        <v>87</v>
      </c>
      <c r="Q238" s="465"/>
    </row>
    <row r="239" spans="1:17" ht="18" customHeight="1">
      <c r="A239" s="449" t="s">
        <v>453</v>
      </c>
      <c r="B239" s="445">
        <v>87</v>
      </c>
      <c r="C239" s="468">
        <v>87</v>
      </c>
      <c r="D239" s="448"/>
      <c r="E239" s="441">
        <v>87</v>
      </c>
      <c r="F239" s="468"/>
      <c r="G239" s="468"/>
      <c r="H239" s="468">
        <v>87</v>
      </c>
      <c r="I239" s="473"/>
      <c r="J239" s="468"/>
      <c r="K239" s="468"/>
      <c r="L239" s="468">
        <v>87</v>
      </c>
      <c r="M239" s="474"/>
      <c r="N239" s="474"/>
      <c r="O239" s="474"/>
      <c r="P239" s="461">
        <v>87</v>
      </c>
      <c r="Q239" s="465"/>
    </row>
    <row r="240" spans="1:17" ht="18" customHeight="1">
      <c r="A240" s="444" t="s">
        <v>454</v>
      </c>
      <c r="B240" s="468"/>
      <c r="C240" s="468"/>
      <c r="D240" s="448"/>
      <c r="E240" s="441">
        <v>0</v>
      </c>
      <c r="F240" s="468"/>
      <c r="G240" s="468"/>
      <c r="H240" s="468"/>
      <c r="I240" s="473"/>
      <c r="J240" s="468"/>
      <c r="K240" s="468"/>
      <c r="L240" s="468"/>
      <c r="M240" s="474"/>
      <c r="N240" s="474"/>
      <c r="O240" s="474"/>
      <c r="P240" s="461">
        <v>0</v>
      </c>
      <c r="Q240" s="465"/>
    </row>
    <row r="241" spans="1:17" ht="18" customHeight="1">
      <c r="A241" s="444" t="s">
        <v>455</v>
      </c>
      <c r="B241" s="468"/>
      <c r="C241" s="468"/>
      <c r="D241" s="448"/>
      <c r="E241" s="441">
        <v>0</v>
      </c>
      <c r="F241" s="468"/>
      <c r="G241" s="468"/>
      <c r="H241" s="468"/>
      <c r="I241" s="473"/>
      <c r="J241" s="468"/>
      <c r="K241" s="468"/>
      <c r="L241" s="468"/>
      <c r="M241" s="474"/>
      <c r="N241" s="474"/>
      <c r="O241" s="474"/>
      <c r="P241" s="461">
        <v>0</v>
      </c>
      <c r="Q241" s="465"/>
    </row>
    <row r="242" spans="1:17" ht="18" customHeight="1">
      <c r="A242" s="444" t="s">
        <v>462</v>
      </c>
      <c r="B242" s="468"/>
      <c r="C242" s="468"/>
      <c r="D242" s="448"/>
      <c r="E242" s="441">
        <v>0</v>
      </c>
      <c r="F242" s="468"/>
      <c r="G242" s="468"/>
      <c r="H242" s="468"/>
      <c r="I242" s="473"/>
      <c r="J242" s="468"/>
      <c r="K242" s="468"/>
      <c r="L242" s="468"/>
      <c r="M242" s="474"/>
      <c r="N242" s="474"/>
      <c r="O242" s="474"/>
      <c r="P242" s="461">
        <v>0</v>
      </c>
      <c r="Q242" s="465"/>
    </row>
    <row r="243" spans="1:17" ht="18" customHeight="1">
      <c r="A243" s="449" t="s">
        <v>587</v>
      </c>
      <c r="B243" s="468"/>
      <c r="C243" s="468"/>
      <c r="D243" s="448"/>
      <c r="E243" s="441">
        <v>0</v>
      </c>
      <c r="F243" s="468"/>
      <c r="G243" s="468"/>
      <c r="H243" s="468"/>
      <c r="I243" s="473"/>
      <c r="J243" s="468"/>
      <c r="K243" s="468"/>
      <c r="L243" s="468"/>
      <c r="M243" s="474"/>
      <c r="N243" s="474"/>
      <c r="O243" s="474"/>
      <c r="P243" s="461">
        <v>0</v>
      </c>
      <c r="Q243" s="465"/>
    </row>
    <row r="244" spans="1:17" ht="18" customHeight="1">
      <c r="A244" s="449" t="s">
        <v>588</v>
      </c>
      <c r="B244" s="468"/>
      <c r="C244" s="468"/>
      <c r="D244" s="446">
        <f>SUM(D245:D249)</f>
        <v>0</v>
      </c>
      <c r="E244" s="441">
        <v>0</v>
      </c>
      <c r="F244" s="468"/>
      <c r="G244" s="468"/>
      <c r="H244" s="468"/>
      <c r="I244" s="473"/>
      <c r="J244" s="468"/>
      <c r="K244" s="468"/>
      <c r="L244" s="468"/>
      <c r="M244" s="474"/>
      <c r="N244" s="474"/>
      <c r="O244" s="474"/>
      <c r="P244" s="461">
        <v>0</v>
      </c>
      <c r="Q244" s="465"/>
    </row>
    <row r="245" spans="1:17" ht="18" customHeight="1">
      <c r="A245" s="449" t="s">
        <v>453</v>
      </c>
      <c r="B245" s="468"/>
      <c r="C245" s="468"/>
      <c r="D245" s="448"/>
      <c r="E245" s="441">
        <v>0</v>
      </c>
      <c r="F245" s="468"/>
      <c r="G245" s="468"/>
      <c r="H245" s="468"/>
      <c r="I245" s="473"/>
      <c r="J245" s="468"/>
      <c r="K245" s="468"/>
      <c r="L245" s="468"/>
      <c r="M245" s="474"/>
      <c r="N245" s="474"/>
      <c r="O245" s="474"/>
      <c r="P245" s="461">
        <v>0</v>
      </c>
      <c r="Q245" s="465"/>
    </row>
    <row r="246" spans="1:17" ht="18" customHeight="1">
      <c r="A246" s="450" t="s">
        <v>454</v>
      </c>
      <c r="B246" s="468"/>
      <c r="C246" s="468"/>
      <c r="D246" s="448"/>
      <c r="E246" s="441">
        <v>0</v>
      </c>
      <c r="F246" s="468"/>
      <c r="G246" s="468"/>
      <c r="H246" s="468"/>
      <c r="I246" s="473"/>
      <c r="J246" s="468"/>
      <c r="K246" s="468"/>
      <c r="L246" s="468"/>
      <c r="M246" s="474"/>
      <c r="N246" s="474"/>
      <c r="O246" s="474"/>
      <c r="P246" s="461">
        <v>0</v>
      </c>
      <c r="Q246" s="465"/>
    </row>
    <row r="247" spans="1:17" ht="18" customHeight="1">
      <c r="A247" s="444" t="s">
        <v>455</v>
      </c>
      <c r="B247" s="468"/>
      <c r="C247" s="468"/>
      <c r="D247" s="448"/>
      <c r="E247" s="441">
        <v>0</v>
      </c>
      <c r="F247" s="468"/>
      <c r="G247" s="468"/>
      <c r="H247" s="468"/>
      <c r="I247" s="473"/>
      <c r="J247" s="468"/>
      <c r="K247" s="468"/>
      <c r="L247" s="468"/>
      <c r="M247" s="474"/>
      <c r="N247" s="474"/>
      <c r="O247" s="474"/>
      <c r="P247" s="461">
        <v>0</v>
      </c>
      <c r="Q247" s="465"/>
    </row>
    <row r="248" spans="1:17" ht="18" customHeight="1">
      <c r="A248" s="444" t="s">
        <v>462</v>
      </c>
      <c r="B248" s="468"/>
      <c r="C248" s="468"/>
      <c r="D248" s="448"/>
      <c r="E248" s="441">
        <v>0</v>
      </c>
      <c r="F248" s="468"/>
      <c r="G248" s="468"/>
      <c r="H248" s="468"/>
      <c r="I248" s="473"/>
      <c r="J248" s="468"/>
      <c r="K248" s="468"/>
      <c r="L248" s="468"/>
      <c r="M248" s="474"/>
      <c r="N248" s="474"/>
      <c r="O248" s="474"/>
      <c r="P248" s="461">
        <v>0</v>
      </c>
      <c r="Q248" s="465"/>
    </row>
    <row r="249" spans="1:17" ht="18" customHeight="1">
      <c r="A249" s="444" t="s">
        <v>589</v>
      </c>
      <c r="B249" s="468"/>
      <c r="C249" s="468"/>
      <c r="D249" s="448"/>
      <c r="E249" s="441">
        <v>0</v>
      </c>
      <c r="F249" s="468"/>
      <c r="G249" s="468"/>
      <c r="H249" s="468"/>
      <c r="I249" s="473"/>
      <c r="J249" s="468"/>
      <c r="K249" s="468"/>
      <c r="L249" s="468"/>
      <c r="M249" s="474"/>
      <c r="N249" s="474"/>
      <c r="O249" s="474"/>
      <c r="P249" s="461">
        <v>0</v>
      </c>
      <c r="Q249" s="465"/>
    </row>
    <row r="250" spans="1:17" ht="18" customHeight="1">
      <c r="A250" s="449" t="s">
        <v>590</v>
      </c>
      <c r="B250" s="445">
        <f aca="true" t="shared" si="44" ref="B250:H250">SUM(B251:B255)</f>
        <v>78</v>
      </c>
      <c r="C250" s="445">
        <f t="shared" si="44"/>
        <v>78</v>
      </c>
      <c r="D250" s="446">
        <f t="shared" si="44"/>
        <v>27</v>
      </c>
      <c r="E250" s="441">
        <v>105</v>
      </c>
      <c r="F250" s="445">
        <f t="shared" si="44"/>
        <v>0</v>
      </c>
      <c r="G250" s="445">
        <f t="shared" si="44"/>
        <v>0</v>
      </c>
      <c r="H250" s="445">
        <f t="shared" si="44"/>
        <v>78</v>
      </c>
      <c r="I250" s="445">
        <f aca="true" t="shared" si="45" ref="I250:O250">SUM(I251:I255)</f>
        <v>0</v>
      </c>
      <c r="J250" s="445">
        <f t="shared" si="45"/>
        <v>0</v>
      </c>
      <c r="K250" s="445">
        <f t="shared" si="45"/>
        <v>0</v>
      </c>
      <c r="L250" s="445">
        <f t="shared" si="45"/>
        <v>78</v>
      </c>
      <c r="M250" s="445">
        <f t="shared" si="45"/>
        <v>0</v>
      </c>
      <c r="N250" s="445">
        <f t="shared" si="45"/>
        <v>0</v>
      </c>
      <c r="O250" s="445">
        <f t="shared" si="45"/>
        <v>0</v>
      </c>
      <c r="P250" s="461">
        <v>78</v>
      </c>
      <c r="Q250" s="465"/>
    </row>
    <row r="251" spans="1:17" ht="18" customHeight="1">
      <c r="A251" s="449" t="s">
        <v>453</v>
      </c>
      <c r="B251" s="445">
        <v>58</v>
      </c>
      <c r="C251" s="468">
        <v>58</v>
      </c>
      <c r="D251" s="448"/>
      <c r="E251" s="441">
        <v>58</v>
      </c>
      <c r="F251" s="468"/>
      <c r="G251" s="468"/>
      <c r="H251" s="468">
        <v>58</v>
      </c>
      <c r="I251" s="473"/>
      <c r="J251" s="468"/>
      <c r="K251" s="468"/>
      <c r="L251" s="468">
        <v>58</v>
      </c>
      <c r="M251" s="474"/>
      <c r="N251" s="474"/>
      <c r="O251" s="474"/>
      <c r="P251" s="461">
        <v>58</v>
      </c>
      <c r="Q251" s="465"/>
    </row>
    <row r="252" spans="1:17" ht="18" customHeight="1">
      <c r="A252" s="449" t="s">
        <v>454</v>
      </c>
      <c r="B252" s="445"/>
      <c r="C252" s="468"/>
      <c r="D252" s="448"/>
      <c r="E252" s="441">
        <v>0</v>
      </c>
      <c r="F252" s="468"/>
      <c r="G252" s="468"/>
      <c r="H252" s="468"/>
      <c r="I252" s="473"/>
      <c r="J252" s="468"/>
      <c r="K252" s="468"/>
      <c r="L252" s="468"/>
      <c r="M252" s="474"/>
      <c r="N252" s="474"/>
      <c r="O252" s="474"/>
      <c r="P252" s="461">
        <v>0</v>
      </c>
      <c r="Q252" s="465"/>
    </row>
    <row r="253" spans="1:17" ht="18" customHeight="1">
      <c r="A253" s="444" t="s">
        <v>455</v>
      </c>
      <c r="B253" s="445"/>
      <c r="C253" s="468"/>
      <c r="D253" s="448"/>
      <c r="E253" s="441">
        <v>0</v>
      </c>
      <c r="F253" s="468"/>
      <c r="G253" s="468"/>
      <c r="H253" s="468"/>
      <c r="I253" s="473"/>
      <c r="J253" s="468"/>
      <c r="K253" s="468"/>
      <c r="L253" s="468"/>
      <c r="M253" s="474"/>
      <c r="N253" s="474"/>
      <c r="O253" s="474"/>
      <c r="P253" s="461">
        <v>0</v>
      </c>
      <c r="Q253" s="465"/>
    </row>
    <row r="254" spans="1:17" ht="18" customHeight="1">
      <c r="A254" s="444" t="s">
        <v>462</v>
      </c>
      <c r="B254" s="445">
        <v>20</v>
      </c>
      <c r="C254" s="468">
        <v>20</v>
      </c>
      <c r="D254" s="448"/>
      <c r="E254" s="441">
        <v>20</v>
      </c>
      <c r="F254" s="468"/>
      <c r="G254" s="468"/>
      <c r="H254" s="468">
        <v>20</v>
      </c>
      <c r="I254" s="473"/>
      <c r="J254" s="468"/>
      <c r="K254" s="468"/>
      <c r="L254" s="468">
        <v>20</v>
      </c>
      <c r="M254" s="474"/>
      <c r="N254" s="474"/>
      <c r="O254" s="474"/>
      <c r="P254" s="461">
        <v>20</v>
      </c>
      <c r="Q254" s="465"/>
    </row>
    <row r="255" spans="1:17" ht="18" customHeight="1">
      <c r="A255" s="444" t="s">
        <v>591</v>
      </c>
      <c r="B255" s="468"/>
      <c r="C255" s="468"/>
      <c r="D255" s="448">
        <v>27</v>
      </c>
      <c r="E255" s="441">
        <v>27</v>
      </c>
      <c r="F255" s="468"/>
      <c r="G255" s="468"/>
      <c r="H255" s="468"/>
      <c r="I255" s="473"/>
      <c r="J255" s="468"/>
      <c r="K255" s="468"/>
      <c r="L255" s="468"/>
      <c r="M255" s="474"/>
      <c r="N255" s="474"/>
      <c r="O255" s="474"/>
      <c r="P255" s="461">
        <v>0</v>
      </c>
      <c r="Q255" s="465"/>
    </row>
    <row r="256" spans="1:17" ht="18" customHeight="1">
      <c r="A256" s="449" t="s">
        <v>592</v>
      </c>
      <c r="B256" s="468"/>
      <c r="C256" s="468"/>
      <c r="D256" s="446">
        <f>SUM(D257:D258)</f>
        <v>0</v>
      </c>
      <c r="E256" s="441">
        <v>0</v>
      </c>
      <c r="F256" s="468"/>
      <c r="G256" s="468"/>
      <c r="H256" s="468"/>
      <c r="I256" s="473"/>
      <c r="J256" s="468"/>
      <c r="K256" s="468"/>
      <c r="L256" s="468"/>
      <c r="M256" s="474"/>
      <c r="N256" s="474"/>
      <c r="O256" s="474"/>
      <c r="P256" s="461">
        <v>0</v>
      </c>
      <c r="Q256" s="465"/>
    </row>
    <row r="257" spans="1:17" ht="18" customHeight="1">
      <c r="A257" s="449" t="s">
        <v>593</v>
      </c>
      <c r="B257" s="468"/>
      <c r="C257" s="468"/>
      <c r="D257" s="448"/>
      <c r="E257" s="441">
        <v>0</v>
      </c>
      <c r="F257" s="468"/>
      <c r="G257" s="468"/>
      <c r="H257" s="468"/>
      <c r="I257" s="473"/>
      <c r="J257" s="468"/>
      <c r="K257" s="468"/>
      <c r="L257" s="468"/>
      <c r="M257" s="474"/>
      <c r="N257" s="474"/>
      <c r="O257" s="474"/>
      <c r="P257" s="461">
        <v>0</v>
      </c>
      <c r="Q257" s="465"/>
    </row>
    <row r="258" spans="1:17" ht="18" customHeight="1">
      <c r="A258" s="449" t="s">
        <v>594</v>
      </c>
      <c r="B258" s="468"/>
      <c r="C258" s="468"/>
      <c r="D258" s="448"/>
      <c r="E258" s="441">
        <v>0</v>
      </c>
      <c r="F258" s="468"/>
      <c r="G258" s="468"/>
      <c r="H258" s="468"/>
      <c r="I258" s="473"/>
      <c r="J258" s="468"/>
      <c r="K258" s="468"/>
      <c r="L258" s="468"/>
      <c r="M258" s="474"/>
      <c r="N258" s="474"/>
      <c r="O258" s="474"/>
      <c r="P258" s="461">
        <v>0</v>
      </c>
      <c r="Q258" s="465"/>
    </row>
    <row r="259" spans="1:17" ht="18" customHeight="1">
      <c r="A259" s="450" t="s">
        <v>595</v>
      </c>
      <c r="B259" s="468"/>
      <c r="C259" s="468"/>
      <c r="D259" s="481">
        <f>SUM(D260:D261)</f>
        <v>0</v>
      </c>
      <c r="E259" s="441">
        <v>0</v>
      </c>
      <c r="F259" s="468"/>
      <c r="G259" s="468"/>
      <c r="H259" s="468"/>
      <c r="I259" s="473"/>
      <c r="J259" s="468"/>
      <c r="K259" s="468"/>
      <c r="L259" s="468"/>
      <c r="M259" s="474"/>
      <c r="N259" s="474"/>
      <c r="O259" s="474"/>
      <c r="P259" s="461">
        <v>0</v>
      </c>
      <c r="Q259" s="465"/>
    </row>
    <row r="260" spans="1:17" ht="18" customHeight="1">
      <c r="A260" s="444" t="s">
        <v>596</v>
      </c>
      <c r="B260" s="468"/>
      <c r="C260" s="468"/>
      <c r="D260" s="448"/>
      <c r="E260" s="441">
        <v>0</v>
      </c>
      <c r="F260" s="468"/>
      <c r="G260" s="468"/>
      <c r="H260" s="468"/>
      <c r="I260" s="473"/>
      <c r="J260" s="468"/>
      <c r="K260" s="468"/>
      <c r="L260" s="468"/>
      <c r="M260" s="474"/>
      <c r="N260" s="474"/>
      <c r="O260" s="474"/>
      <c r="P260" s="461">
        <v>0</v>
      </c>
      <c r="Q260" s="465"/>
    </row>
    <row r="261" spans="1:17" ht="18" customHeight="1">
      <c r="A261" s="444" t="s">
        <v>597</v>
      </c>
      <c r="B261" s="468"/>
      <c r="C261" s="468"/>
      <c r="D261" s="448"/>
      <c r="E261" s="441">
        <v>0</v>
      </c>
      <c r="F261" s="468"/>
      <c r="G261" s="468"/>
      <c r="H261" s="468"/>
      <c r="I261" s="473"/>
      <c r="J261" s="468"/>
      <c r="K261" s="468"/>
      <c r="L261" s="468"/>
      <c r="M261" s="474"/>
      <c r="N261" s="474"/>
      <c r="O261" s="474"/>
      <c r="P261" s="461">
        <v>0</v>
      </c>
      <c r="Q261" s="465"/>
    </row>
    <row r="262" spans="1:17" s="425" customFormat="1" ht="18" customHeight="1">
      <c r="A262" s="442" t="s">
        <v>598</v>
      </c>
      <c r="B262" s="482">
        <f aca="true" t="shared" si="46" ref="B262:H262">B263+B272</f>
        <v>160</v>
      </c>
      <c r="C262" s="482">
        <f t="shared" si="46"/>
        <v>160</v>
      </c>
      <c r="D262" s="481">
        <f>SUM(D263,D272)</f>
        <v>0</v>
      </c>
      <c r="E262" s="441">
        <v>160</v>
      </c>
      <c r="F262" s="482">
        <f t="shared" si="46"/>
        <v>0</v>
      </c>
      <c r="G262" s="482">
        <f t="shared" si="46"/>
        <v>0</v>
      </c>
      <c r="H262" s="482">
        <f t="shared" si="46"/>
        <v>160</v>
      </c>
      <c r="I262" s="482">
        <f aca="true" t="shared" si="47" ref="I262:O262">I263+I272</f>
        <v>0</v>
      </c>
      <c r="J262" s="482">
        <f t="shared" si="47"/>
        <v>0</v>
      </c>
      <c r="K262" s="482">
        <f t="shared" si="47"/>
        <v>0</v>
      </c>
      <c r="L262" s="482">
        <f t="shared" si="47"/>
        <v>160</v>
      </c>
      <c r="M262" s="482">
        <f t="shared" si="47"/>
        <v>0</v>
      </c>
      <c r="N262" s="482">
        <f t="shared" si="47"/>
        <v>0</v>
      </c>
      <c r="O262" s="482">
        <f t="shared" si="47"/>
        <v>0</v>
      </c>
      <c r="P262" s="461">
        <v>160</v>
      </c>
      <c r="Q262" s="464"/>
    </row>
    <row r="263" spans="1:17" ht="18" customHeight="1">
      <c r="A263" s="449" t="s">
        <v>599</v>
      </c>
      <c r="B263" s="445">
        <f aca="true" t="shared" si="48" ref="B263:H263">SUM(B264:B271)</f>
        <v>70</v>
      </c>
      <c r="C263" s="445">
        <f t="shared" si="48"/>
        <v>70</v>
      </c>
      <c r="D263" s="446">
        <f t="shared" si="48"/>
        <v>0</v>
      </c>
      <c r="E263" s="441">
        <v>70</v>
      </c>
      <c r="F263" s="445">
        <f t="shared" si="48"/>
        <v>0</v>
      </c>
      <c r="G263" s="445">
        <f t="shared" si="48"/>
        <v>0</v>
      </c>
      <c r="H263" s="445">
        <f t="shared" si="48"/>
        <v>70</v>
      </c>
      <c r="I263" s="445">
        <f aca="true" t="shared" si="49" ref="I263:O263">SUM(I264:I271)</f>
        <v>0</v>
      </c>
      <c r="J263" s="445">
        <f t="shared" si="49"/>
        <v>0</v>
      </c>
      <c r="K263" s="445">
        <f t="shared" si="49"/>
        <v>0</v>
      </c>
      <c r="L263" s="445">
        <f t="shared" si="49"/>
        <v>70</v>
      </c>
      <c r="M263" s="445">
        <f t="shared" si="49"/>
        <v>0</v>
      </c>
      <c r="N263" s="445">
        <f t="shared" si="49"/>
        <v>0</v>
      </c>
      <c r="O263" s="445">
        <f t="shared" si="49"/>
        <v>0</v>
      </c>
      <c r="P263" s="461">
        <v>70</v>
      </c>
      <c r="Q263" s="465"/>
    </row>
    <row r="264" spans="1:17" ht="18" customHeight="1">
      <c r="A264" s="449" t="s">
        <v>600</v>
      </c>
      <c r="B264" s="447">
        <v>30</v>
      </c>
      <c r="C264" s="447">
        <v>30</v>
      </c>
      <c r="D264" s="448"/>
      <c r="E264" s="441">
        <v>30</v>
      </c>
      <c r="F264" s="468"/>
      <c r="G264" s="468"/>
      <c r="H264" s="447">
        <v>30</v>
      </c>
      <c r="I264" s="473"/>
      <c r="J264" s="468"/>
      <c r="K264" s="468"/>
      <c r="L264" s="447">
        <v>30</v>
      </c>
      <c r="M264" s="474"/>
      <c r="N264" s="474"/>
      <c r="O264" s="474"/>
      <c r="P264" s="461">
        <v>30</v>
      </c>
      <c r="Q264" s="465"/>
    </row>
    <row r="265" spans="1:17" ht="18" customHeight="1">
      <c r="A265" s="444" t="s">
        <v>601</v>
      </c>
      <c r="B265" s="447"/>
      <c r="C265" s="447"/>
      <c r="D265" s="448"/>
      <c r="E265" s="441">
        <v>0</v>
      </c>
      <c r="F265" s="468"/>
      <c r="G265" s="468"/>
      <c r="H265" s="447"/>
      <c r="I265" s="473"/>
      <c r="J265" s="468"/>
      <c r="K265" s="468"/>
      <c r="L265" s="447"/>
      <c r="M265" s="474"/>
      <c r="N265" s="474"/>
      <c r="O265" s="474"/>
      <c r="P265" s="461">
        <v>0</v>
      </c>
      <c r="Q265" s="465"/>
    </row>
    <row r="266" spans="1:17" ht="18" customHeight="1">
      <c r="A266" s="444" t="s">
        <v>602</v>
      </c>
      <c r="B266" s="447"/>
      <c r="C266" s="447"/>
      <c r="D266" s="448"/>
      <c r="E266" s="441">
        <v>0</v>
      </c>
      <c r="F266" s="468"/>
      <c r="G266" s="468"/>
      <c r="H266" s="447"/>
      <c r="I266" s="473"/>
      <c r="J266" s="468"/>
      <c r="K266" s="468"/>
      <c r="L266" s="447"/>
      <c r="M266" s="474"/>
      <c r="N266" s="474"/>
      <c r="O266" s="474"/>
      <c r="P266" s="461">
        <v>0</v>
      </c>
      <c r="Q266" s="465"/>
    </row>
    <row r="267" spans="1:17" ht="18" customHeight="1">
      <c r="A267" s="444" t="s">
        <v>603</v>
      </c>
      <c r="B267" s="447"/>
      <c r="C267" s="447"/>
      <c r="D267" s="448"/>
      <c r="E267" s="441">
        <v>0</v>
      </c>
      <c r="F267" s="468"/>
      <c r="G267" s="468"/>
      <c r="H267" s="447"/>
      <c r="I267" s="473"/>
      <c r="J267" s="468"/>
      <c r="K267" s="468"/>
      <c r="L267" s="447"/>
      <c r="M267" s="474"/>
      <c r="N267" s="474"/>
      <c r="O267" s="474"/>
      <c r="P267" s="461">
        <v>0</v>
      </c>
      <c r="Q267" s="465"/>
    </row>
    <row r="268" spans="1:17" ht="18" customHeight="1">
      <c r="A268" s="449" t="s">
        <v>604</v>
      </c>
      <c r="B268" s="447">
        <v>20</v>
      </c>
      <c r="C268" s="447">
        <v>20</v>
      </c>
      <c r="D268" s="448"/>
      <c r="E268" s="441">
        <v>20</v>
      </c>
      <c r="F268" s="468"/>
      <c r="G268" s="468"/>
      <c r="H268" s="447">
        <v>20</v>
      </c>
      <c r="I268" s="473"/>
      <c r="J268" s="468"/>
      <c r="K268" s="468"/>
      <c r="L268" s="447">
        <v>20</v>
      </c>
      <c r="M268" s="474"/>
      <c r="N268" s="474"/>
      <c r="O268" s="474"/>
      <c r="P268" s="461">
        <v>20</v>
      </c>
      <c r="Q268" s="465"/>
    </row>
    <row r="269" spans="1:17" ht="18" customHeight="1">
      <c r="A269" s="449" t="s">
        <v>605</v>
      </c>
      <c r="B269" s="447"/>
      <c r="C269" s="447"/>
      <c r="D269" s="448"/>
      <c r="E269" s="441">
        <v>0</v>
      </c>
      <c r="F269" s="468"/>
      <c r="G269" s="468"/>
      <c r="H269" s="447"/>
      <c r="I269" s="473"/>
      <c r="J269" s="468"/>
      <c r="K269" s="468"/>
      <c r="L269" s="447"/>
      <c r="M269" s="474"/>
      <c r="N269" s="474"/>
      <c r="O269" s="474"/>
      <c r="P269" s="461">
        <v>0</v>
      </c>
      <c r="Q269" s="465"/>
    </row>
    <row r="270" spans="1:17" ht="18" customHeight="1">
      <c r="A270" s="449" t="s">
        <v>606</v>
      </c>
      <c r="B270" s="447">
        <v>20</v>
      </c>
      <c r="C270" s="447">
        <v>20</v>
      </c>
      <c r="D270" s="448"/>
      <c r="E270" s="441">
        <v>20</v>
      </c>
      <c r="F270" s="468"/>
      <c r="G270" s="468"/>
      <c r="H270" s="447">
        <v>20</v>
      </c>
      <c r="I270" s="473"/>
      <c r="J270" s="468"/>
      <c r="K270" s="468"/>
      <c r="L270" s="447">
        <v>20</v>
      </c>
      <c r="M270" s="474"/>
      <c r="N270" s="474"/>
      <c r="O270" s="474"/>
      <c r="P270" s="461">
        <v>20</v>
      </c>
      <c r="Q270" s="465"/>
    </row>
    <row r="271" spans="1:17" ht="18" customHeight="1">
      <c r="A271" s="449" t="s">
        <v>607</v>
      </c>
      <c r="B271" s="447"/>
      <c r="C271" s="447"/>
      <c r="D271" s="448"/>
      <c r="E271" s="441">
        <v>0</v>
      </c>
      <c r="F271" s="468"/>
      <c r="G271" s="468"/>
      <c r="H271" s="447"/>
      <c r="I271" s="473"/>
      <c r="J271" s="468"/>
      <c r="K271" s="468"/>
      <c r="L271" s="447"/>
      <c r="M271" s="474"/>
      <c r="N271" s="474"/>
      <c r="O271" s="474"/>
      <c r="P271" s="461">
        <v>0</v>
      </c>
      <c r="Q271" s="465"/>
    </row>
    <row r="272" spans="1:17" ht="18" customHeight="1">
      <c r="A272" s="449" t="s">
        <v>608</v>
      </c>
      <c r="B272" s="445">
        <v>90</v>
      </c>
      <c r="C272" s="445">
        <v>90</v>
      </c>
      <c r="D272" s="446"/>
      <c r="E272" s="441">
        <v>90</v>
      </c>
      <c r="F272" s="468"/>
      <c r="G272" s="468"/>
      <c r="H272" s="445">
        <v>90</v>
      </c>
      <c r="I272" s="473"/>
      <c r="J272" s="468"/>
      <c r="K272" s="468"/>
      <c r="L272" s="445">
        <v>90</v>
      </c>
      <c r="M272" s="474"/>
      <c r="N272" s="474"/>
      <c r="O272" s="474"/>
      <c r="P272" s="461">
        <v>90</v>
      </c>
      <c r="Q272" s="465"/>
    </row>
    <row r="273" spans="1:17" s="425" customFormat="1" ht="18" customHeight="1">
      <c r="A273" s="442" t="s">
        <v>609</v>
      </c>
      <c r="B273" s="482">
        <f aca="true" t="shared" si="50" ref="B273:H273">B274+B284+B313+B325+B334+B366</f>
        <v>9236</v>
      </c>
      <c r="C273" s="482">
        <f t="shared" si="50"/>
        <v>9222</v>
      </c>
      <c r="D273" s="481">
        <f>SUM(D274,D284,D306,D313,D325,D334,D348,D357,D366,D374,D382)</f>
        <v>47</v>
      </c>
      <c r="E273" s="441">
        <v>9283</v>
      </c>
      <c r="F273" s="482">
        <f t="shared" si="50"/>
        <v>0</v>
      </c>
      <c r="G273" s="482">
        <f t="shared" si="50"/>
        <v>0</v>
      </c>
      <c r="H273" s="482">
        <f t="shared" si="50"/>
        <v>9222</v>
      </c>
      <c r="I273" s="482">
        <f aca="true" t="shared" si="51" ref="I273:N273">I274+I284+I313+I325+I334+I366</f>
        <v>0</v>
      </c>
      <c r="J273" s="482">
        <f t="shared" si="51"/>
        <v>0</v>
      </c>
      <c r="K273" s="482">
        <f t="shared" si="51"/>
        <v>0</v>
      </c>
      <c r="L273" s="482">
        <f t="shared" si="51"/>
        <v>9222</v>
      </c>
      <c r="M273" s="482">
        <f t="shared" si="51"/>
        <v>0</v>
      </c>
      <c r="N273" s="482">
        <f t="shared" si="51"/>
        <v>0</v>
      </c>
      <c r="O273" s="482"/>
      <c r="P273" s="461">
        <v>9222</v>
      </c>
      <c r="Q273" s="464"/>
    </row>
    <row r="274" spans="1:17" ht="18" customHeight="1">
      <c r="A274" s="444" t="s">
        <v>610</v>
      </c>
      <c r="B274" s="445">
        <f aca="true" t="shared" si="52" ref="B274:H274">SUM(B275:B283)</f>
        <v>260</v>
      </c>
      <c r="C274" s="445">
        <f t="shared" si="52"/>
        <v>260</v>
      </c>
      <c r="D274" s="446">
        <f t="shared" si="52"/>
        <v>0</v>
      </c>
      <c r="E274" s="441">
        <v>260</v>
      </c>
      <c r="F274" s="445">
        <f t="shared" si="52"/>
        <v>0</v>
      </c>
      <c r="G274" s="445">
        <f t="shared" si="52"/>
        <v>0</v>
      </c>
      <c r="H274" s="445">
        <f t="shared" si="52"/>
        <v>260</v>
      </c>
      <c r="I274" s="445">
        <f aca="true" t="shared" si="53" ref="I274:O274">SUM(I275:I283)</f>
        <v>0</v>
      </c>
      <c r="J274" s="445">
        <f t="shared" si="53"/>
        <v>0</v>
      </c>
      <c r="K274" s="445">
        <f t="shared" si="53"/>
        <v>0</v>
      </c>
      <c r="L274" s="445">
        <f t="shared" si="53"/>
        <v>260</v>
      </c>
      <c r="M274" s="445">
        <f t="shared" si="53"/>
        <v>0</v>
      </c>
      <c r="N274" s="445">
        <f t="shared" si="53"/>
        <v>0</v>
      </c>
      <c r="O274" s="445">
        <f t="shared" si="53"/>
        <v>0</v>
      </c>
      <c r="P274" s="461">
        <v>260</v>
      </c>
      <c r="Q274" s="465"/>
    </row>
    <row r="275" spans="1:17" ht="18" customHeight="1">
      <c r="A275" s="444" t="s">
        <v>611</v>
      </c>
      <c r="B275" s="468"/>
      <c r="C275" s="468"/>
      <c r="D275" s="448"/>
      <c r="E275" s="441">
        <v>0</v>
      </c>
      <c r="F275" s="468"/>
      <c r="G275" s="468"/>
      <c r="H275" s="468"/>
      <c r="I275" s="473"/>
      <c r="J275" s="468"/>
      <c r="K275" s="468"/>
      <c r="L275" s="468"/>
      <c r="M275" s="474"/>
      <c r="N275" s="474"/>
      <c r="O275" s="474"/>
      <c r="P275" s="461">
        <v>0</v>
      </c>
      <c r="Q275" s="465"/>
    </row>
    <row r="276" spans="1:17" ht="18" customHeight="1">
      <c r="A276" s="444" t="s">
        <v>612</v>
      </c>
      <c r="B276" s="447"/>
      <c r="C276" s="468"/>
      <c r="D276" s="448"/>
      <c r="E276" s="441">
        <v>0</v>
      </c>
      <c r="F276" s="468"/>
      <c r="G276" s="468"/>
      <c r="H276" s="468"/>
      <c r="I276" s="473"/>
      <c r="J276" s="468"/>
      <c r="K276" s="468"/>
      <c r="L276" s="468"/>
      <c r="M276" s="474"/>
      <c r="N276" s="474"/>
      <c r="O276" s="474"/>
      <c r="P276" s="461">
        <v>0</v>
      </c>
      <c r="Q276" s="465"/>
    </row>
    <row r="277" spans="1:17" ht="18" customHeight="1">
      <c r="A277" s="449" t="s">
        <v>613</v>
      </c>
      <c r="B277" s="468">
        <v>260</v>
      </c>
      <c r="C277" s="468">
        <v>260</v>
      </c>
      <c r="D277" s="448"/>
      <c r="E277" s="441">
        <v>260</v>
      </c>
      <c r="F277" s="468"/>
      <c r="G277" s="468"/>
      <c r="H277" s="468">
        <v>260</v>
      </c>
      <c r="I277" s="473"/>
      <c r="J277" s="468"/>
      <c r="K277" s="468"/>
      <c r="L277" s="468">
        <v>260</v>
      </c>
      <c r="M277" s="474"/>
      <c r="N277" s="474"/>
      <c r="O277" s="474"/>
      <c r="P277" s="461">
        <v>260</v>
      </c>
      <c r="Q277" s="465"/>
    </row>
    <row r="278" spans="1:17" ht="18" customHeight="1">
      <c r="A278" s="449" t="s">
        <v>614</v>
      </c>
      <c r="B278" s="468"/>
      <c r="C278" s="468"/>
      <c r="D278" s="448"/>
      <c r="E278" s="441">
        <v>0</v>
      </c>
      <c r="F278" s="468"/>
      <c r="G278" s="468"/>
      <c r="H278" s="468"/>
      <c r="I278" s="473"/>
      <c r="J278" s="468"/>
      <c r="K278" s="468"/>
      <c r="L278" s="468"/>
      <c r="M278" s="474"/>
      <c r="N278" s="474"/>
      <c r="O278" s="474"/>
      <c r="P278" s="461">
        <v>0</v>
      </c>
      <c r="Q278" s="465"/>
    </row>
    <row r="279" spans="1:17" ht="18" customHeight="1">
      <c r="A279" s="449" t="s">
        <v>615</v>
      </c>
      <c r="B279" s="468"/>
      <c r="C279" s="468"/>
      <c r="D279" s="448"/>
      <c r="E279" s="441">
        <v>0</v>
      </c>
      <c r="F279" s="468"/>
      <c r="G279" s="468"/>
      <c r="H279" s="468"/>
      <c r="I279" s="473"/>
      <c r="J279" s="468"/>
      <c r="K279" s="468"/>
      <c r="L279" s="468"/>
      <c r="M279" s="474"/>
      <c r="N279" s="474"/>
      <c r="O279" s="474"/>
      <c r="P279" s="461">
        <v>0</v>
      </c>
      <c r="Q279" s="465"/>
    </row>
    <row r="280" spans="1:17" ht="18" customHeight="1">
      <c r="A280" s="444" t="s">
        <v>616</v>
      </c>
      <c r="B280" s="468"/>
      <c r="C280" s="468"/>
      <c r="D280" s="448"/>
      <c r="E280" s="441">
        <v>0</v>
      </c>
      <c r="F280" s="468"/>
      <c r="G280" s="468"/>
      <c r="H280" s="468"/>
      <c r="I280" s="473"/>
      <c r="J280" s="468"/>
      <c r="K280" s="468"/>
      <c r="L280" s="468"/>
      <c r="M280" s="474"/>
      <c r="N280" s="474"/>
      <c r="O280" s="474"/>
      <c r="P280" s="461">
        <v>0</v>
      </c>
      <c r="Q280" s="465"/>
    </row>
    <row r="281" spans="1:17" ht="18" customHeight="1">
      <c r="A281" s="444" t="s">
        <v>617</v>
      </c>
      <c r="B281" s="468"/>
      <c r="C281" s="468"/>
      <c r="D281" s="448"/>
      <c r="E281" s="441">
        <v>0</v>
      </c>
      <c r="F281" s="468"/>
      <c r="G281" s="468"/>
      <c r="H281" s="468"/>
      <c r="I281" s="473"/>
      <c r="J281" s="468"/>
      <c r="K281" s="468"/>
      <c r="L281" s="468"/>
      <c r="M281" s="474"/>
      <c r="N281" s="474"/>
      <c r="O281" s="474"/>
      <c r="P281" s="461">
        <v>0</v>
      </c>
      <c r="Q281" s="465"/>
    </row>
    <row r="282" spans="1:17" ht="18" customHeight="1">
      <c r="A282" s="444" t="s">
        <v>618</v>
      </c>
      <c r="B282" s="468"/>
      <c r="C282" s="468"/>
      <c r="D282" s="448"/>
      <c r="E282" s="441">
        <v>0</v>
      </c>
      <c r="F282" s="468"/>
      <c r="G282" s="468"/>
      <c r="H282" s="468"/>
      <c r="I282" s="473"/>
      <c r="J282" s="468"/>
      <c r="K282" s="468"/>
      <c r="L282" s="468"/>
      <c r="M282" s="474"/>
      <c r="N282" s="474"/>
      <c r="O282" s="474"/>
      <c r="P282" s="461">
        <v>0</v>
      </c>
      <c r="Q282" s="465"/>
    </row>
    <row r="283" spans="1:17" ht="18" customHeight="1">
      <c r="A283" s="449" t="s">
        <v>619</v>
      </c>
      <c r="B283" s="468"/>
      <c r="C283" s="468"/>
      <c r="D283" s="448"/>
      <c r="E283" s="441">
        <v>0</v>
      </c>
      <c r="F283" s="468"/>
      <c r="G283" s="468"/>
      <c r="H283" s="468"/>
      <c r="I283" s="473"/>
      <c r="J283" s="468"/>
      <c r="K283" s="468"/>
      <c r="L283" s="468"/>
      <c r="M283" s="474"/>
      <c r="N283" s="474"/>
      <c r="O283" s="474"/>
      <c r="P283" s="461">
        <v>0</v>
      </c>
      <c r="Q283" s="465"/>
    </row>
    <row r="284" spans="1:17" ht="18" customHeight="1">
      <c r="A284" s="449" t="s">
        <v>620</v>
      </c>
      <c r="B284" s="445">
        <f aca="true" t="shared" si="54" ref="B284:H284">SUM(B285:B305)</f>
        <v>6865</v>
      </c>
      <c r="C284" s="445">
        <f t="shared" si="54"/>
        <v>6860</v>
      </c>
      <c r="D284" s="446">
        <f t="shared" si="54"/>
        <v>38</v>
      </c>
      <c r="E284" s="441">
        <v>6903</v>
      </c>
      <c r="F284" s="445">
        <f t="shared" si="54"/>
        <v>0</v>
      </c>
      <c r="G284" s="445">
        <f t="shared" si="54"/>
        <v>0</v>
      </c>
      <c r="H284" s="445">
        <f t="shared" si="54"/>
        <v>6860</v>
      </c>
      <c r="I284" s="445">
        <f aca="true" t="shared" si="55" ref="I284:O284">SUM(I285:I305)</f>
        <v>0</v>
      </c>
      <c r="J284" s="445">
        <f t="shared" si="55"/>
        <v>0</v>
      </c>
      <c r="K284" s="445">
        <f t="shared" si="55"/>
        <v>0</v>
      </c>
      <c r="L284" s="445">
        <f t="shared" si="55"/>
        <v>6860</v>
      </c>
      <c r="M284" s="445">
        <f t="shared" si="55"/>
        <v>0</v>
      </c>
      <c r="N284" s="445">
        <f t="shared" si="55"/>
        <v>0</v>
      </c>
      <c r="O284" s="445">
        <f t="shared" si="55"/>
        <v>0</v>
      </c>
      <c r="P284" s="461">
        <v>6860</v>
      </c>
      <c r="Q284" s="465"/>
    </row>
    <row r="285" spans="1:17" ht="18" customHeight="1">
      <c r="A285" s="449" t="s">
        <v>453</v>
      </c>
      <c r="B285" s="447">
        <v>4641</v>
      </c>
      <c r="C285" s="447">
        <v>4641</v>
      </c>
      <c r="D285" s="448"/>
      <c r="E285" s="441">
        <v>4641</v>
      </c>
      <c r="F285" s="468"/>
      <c r="G285" s="468"/>
      <c r="H285" s="447">
        <v>4641</v>
      </c>
      <c r="I285" s="473"/>
      <c r="J285" s="468"/>
      <c r="K285" s="468"/>
      <c r="L285" s="447">
        <v>4641</v>
      </c>
      <c r="M285" s="474"/>
      <c r="N285" s="474"/>
      <c r="O285" s="474"/>
      <c r="P285" s="461">
        <v>4641</v>
      </c>
      <c r="Q285" s="465"/>
    </row>
    <row r="286" spans="1:17" ht="18" customHeight="1">
      <c r="A286" s="450" t="s">
        <v>454</v>
      </c>
      <c r="B286" s="447">
        <v>665</v>
      </c>
      <c r="C286" s="447">
        <v>665</v>
      </c>
      <c r="D286" s="448"/>
      <c r="E286" s="441">
        <v>665</v>
      </c>
      <c r="F286" s="468"/>
      <c r="G286" s="468"/>
      <c r="H286" s="447">
        <v>665</v>
      </c>
      <c r="I286" s="473"/>
      <c r="J286" s="468"/>
      <c r="K286" s="468"/>
      <c r="L286" s="447">
        <v>665</v>
      </c>
      <c r="M286" s="474"/>
      <c r="N286" s="474"/>
      <c r="O286" s="474"/>
      <c r="P286" s="461">
        <v>665</v>
      </c>
      <c r="Q286" s="465"/>
    </row>
    <row r="287" spans="1:17" ht="18" customHeight="1">
      <c r="A287" s="444" t="s">
        <v>455</v>
      </c>
      <c r="B287" s="447">
        <v>0</v>
      </c>
      <c r="C287" s="447">
        <v>0</v>
      </c>
      <c r="D287" s="448"/>
      <c r="E287" s="441">
        <v>0</v>
      </c>
      <c r="F287" s="468"/>
      <c r="G287" s="468"/>
      <c r="H287" s="447">
        <v>0</v>
      </c>
      <c r="I287" s="473"/>
      <c r="J287" s="468"/>
      <c r="K287" s="468"/>
      <c r="L287" s="447">
        <v>0</v>
      </c>
      <c r="M287" s="474"/>
      <c r="N287" s="474"/>
      <c r="O287" s="474"/>
      <c r="P287" s="461">
        <v>0</v>
      </c>
      <c r="Q287" s="465"/>
    </row>
    <row r="288" spans="1:17" ht="18" customHeight="1">
      <c r="A288" s="444" t="s">
        <v>621</v>
      </c>
      <c r="B288" s="447">
        <v>47</v>
      </c>
      <c r="C288" s="447">
        <v>47</v>
      </c>
      <c r="D288" s="448"/>
      <c r="E288" s="441">
        <v>47</v>
      </c>
      <c r="F288" s="468"/>
      <c r="G288" s="468"/>
      <c r="H288" s="447">
        <v>47</v>
      </c>
      <c r="I288" s="473"/>
      <c r="J288" s="468"/>
      <c r="K288" s="468"/>
      <c r="L288" s="447">
        <v>47</v>
      </c>
      <c r="M288" s="474"/>
      <c r="N288" s="474"/>
      <c r="O288" s="474"/>
      <c r="P288" s="461">
        <v>47</v>
      </c>
      <c r="Q288" s="465"/>
    </row>
    <row r="289" spans="1:17" ht="18" customHeight="1">
      <c r="A289" s="444" t="s">
        <v>622</v>
      </c>
      <c r="B289" s="447">
        <v>0</v>
      </c>
      <c r="C289" s="447">
        <v>0</v>
      </c>
      <c r="D289" s="448"/>
      <c r="E289" s="441">
        <v>0</v>
      </c>
      <c r="F289" s="468"/>
      <c r="G289" s="468"/>
      <c r="H289" s="447">
        <v>0</v>
      </c>
      <c r="I289" s="473"/>
      <c r="J289" s="468"/>
      <c r="K289" s="468"/>
      <c r="L289" s="447">
        <v>0</v>
      </c>
      <c r="M289" s="474"/>
      <c r="N289" s="474"/>
      <c r="O289" s="474"/>
      <c r="P289" s="461">
        <v>0</v>
      </c>
      <c r="Q289" s="465"/>
    </row>
    <row r="290" spans="1:17" ht="18" customHeight="1">
      <c r="A290" s="449" t="s">
        <v>623</v>
      </c>
      <c r="B290" s="447">
        <v>42</v>
      </c>
      <c r="C290" s="447">
        <v>42</v>
      </c>
      <c r="D290" s="448"/>
      <c r="E290" s="441">
        <v>42</v>
      </c>
      <c r="F290" s="468"/>
      <c r="G290" s="468"/>
      <c r="H290" s="447">
        <v>42</v>
      </c>
      <c r="I290" s="473"/>
      <c r="J290" s="468"/>
      <c r="K290" s="468"/>
      <c r="L290" s="447">
        <v>42</v>
      </c>
      <c r="M290" s="474"/>
      <c r="N290" s="474"/>
      <c r="O290" s="474"/>
      <c r="P290" s="461">
        <v>42</v>
      </c>
      <c r="Q290" s="465"/>
    </row>
    <row r="291" spans="1:17" ht="18" customHeight="1">
      <c r="A291" s="449" t="s">
        <v>624</v>
      </c>
      <c r="B291" s="447">
        <v>0</v>
      </c>
      <c r="C291" s="447">
        <v>0</v>
      </c>
      <c r="D291" s="448"/>
      <c r="E291" s="441">
        <v>0</v>
      </c>
      <c r="F291" s="468"/>
      <c r="G291" s="468"/>
      <c r="H291" s="447">
        <v>0</v>
      </c>
      <c r="I291" s="473"/>
      <c r="J291" s="468"/>
      <c r="K291" s="468"/>
      <c r="L291" s="447">
        <v>0</v>
      </c>
      <c r="M291" s="474"/>
      <c r="N291" s="474"/>
      <c r="O291" s="474"/>
      <c r="P291" s="461">
        <v>0</v>
      </c>
      <c r="Q291" s="465"/>
    </row>
    <row r="292" spans="1:17" ht="18" customHeight="1">
      <c r="A292" s="449" t="s">
        <v>625</v>
      </c>
      <c r="B292" s="447">
        <v>0</v>
      </c>
      <c r="C292" s="447">
        <v>0</v>
      </c>
      <c r="D292" s="448"/>
      <c r="E292" s="441">
        <v>0</v>
      </c>
      <c r="F292" s="468"/>
      <c r="G292" s="468"/>
      <c r="H292" s="447">
        <v>0</v>
      </c>
      <c r="I292" s="473"/>
      <c r="J292" s="468"/>
      <c r="K292" s="468"/>
      <c r="L292" s="447">
        <v>0</v>
      </c>
      <c r="M292" s="474"/>
      <c r="N292" s="474"/>
      <c r="O292" s="474"/>
      <c r="P292" s="461">
        <v>0</v>
      </c>
      <c r="Q292" s="465"/>
    </row>
    <row r="293" spans="1:17" ht="18" customHeight="1">
      <c r="A293" s="444" t="s">
        <v>626</v>
      </c>
      <c r="B293" s="447">
        <v>0</v>
      </c>
      <c r="C293" s="447">
        <v>0</v>
      </c>
      <c r="D293" s="448"/>
      <c r="E293" s="441">
        <v>0</v>
      </c>
      <c r="F293" s="468"/>
      <c r="G293" s="468"/>
      <c r="H293" s="447">
        <v>0</v>
      </c>
      <c r="I293" s="473"/>
      <c r="J293" s="468"/>
      <c r="K293" s="468"/>
      <c r="L293" s="447">
        <v>0</v>
      </c>
      <c r="M293" s="474"/>
      <c r="N293" s="474"/>
      <c r="O293" s="474"/>
      <c r="P293" s="461">
        <v>0</v>
      </c>
      <c r="Q293" s="465"/>
    </row>
    <row r="294" spans="1:17" ht="18" customHeight="1">
      <c r="A294" s="444" t="s">
        <v>627</v>
      </c>
      <c r="B294" s="447">
        <v>0</v>
      </c>
      <c r="C294" s="447">
        <v>0</v>
      </c>
      <c r="D294" s="448"/>
      <c r="E294" s="441">
        <v>0</v>
      </c>
      <c r="F294" s="468"/>
      <c r="G294" s="468"/>
      <c r="H294" s="447">
        <v>0</v>
      </c>
      <c r="I294" s="473"/>
      <c r="J294" s="468"/>
      <c r="K294" s="468"/>
      <c r="L294" s="447">
        <v>0</v>
      </c>
      <c r="M294" s="474"/>
      <c r="N294" s="474"/>
      <c r="O294" s="474"/>
      <c r="P294" s="461">
        <v>0</v>
      </c>
      <c r="Q294" s="465"/>
    </row>
    <row r="295" spans="1:17" ht="18" customHeight="1">
      <c r="A295" s="444" t="s">
        <v>628</v>
      </c>
      <c r="B295" s="447">
        <v>5</v>
      </c>
      <c r="C295" s="447"/>
      <c r="D295" s="448">
        <v>5</v>
      </c>
      <c r="E295" s="441">
        <v>10</v>
      </c>
      <c r="F295" s="468"/>
      <c r="G295" s="468"/>
      <c r="H295" s="447"/>
      <c r="I295" s="473"/>
      <c r="J295" s="468"/>
      <c r="K295" s="468"/>
      <c r="L295" s="447"/>
      <c r="M295" s="474"/>
      <c r="N295" s="474"/>
      <c r="O295" s="474"/>
      <c r="P295" s="461">
        <v>0</v>
      </c>
      <c r="Q295" s="465"/>
    </row>
    <row r="296" spans="1:17" ht="18" customHeight="1">
      <c r="A296" s="449" t="s">
        <v>629</v>
      </c>
      <c r="B296" s="447">
        <v>242</v>
      </c>
      <c r="C296" s="447">
        <v>242</v>
      </c>
      <c r="D296" s="448">
        <v>33</v>
      </c>
      <c r="E296" s="441">
        <v>275</v>
      </c>
      <c r="F296" s="468"/>
      <c r="G296" s="468"/>
      <c r="H296" s="447">
        <v>242</v>
      </c>
      <c r="I296" s="473"/>
      <c r="J296" s="468"/>
      <c r="K296" s="468"/>
      <c r="L296" s="447">
        <v>242</v>
      </c>
      <c r="M296" s="474"/>
      <c r="N296" s="474"/>
      <c r="O296" s="474"/>
      <c r="P296" s="461">
        <v>242</v>
      </c>
      <c r="Q296" s="465"/>
    </row>
    <row r="297" spans="1:17" ht="18" customHeight="1">
      <c r="A297" s="449" t="s">
        <v>630</v>
      </c>
      <c r="B297" s="447">
        <v>0</v>
      </c>
      <c r="C297" s="447">
        <v>0</v>
      </c>
      <c r="D297" s="448"/>
      <c r="E297" s="441">
        <v>0</v>
      </c>
      <c r="F297" s="468"/>
      <c r="G297" s="468"/>
      <c r="H297" s="447">
        <v>0</v>
      </c>
      <c r="I297" s="473"/>
      <c r="J297" s="468"/>
      <c r="K297" s="468"/>
      <c r="L297" s="447">
        <v>0</v>
      </c>
      <c r="M297" s="474"/>
      <c r="N297" s="474"/>
      <c r="O297" s="474"/>
      <c r="P297" s="461">
        <v>0</v>
      </c>
      <c r="Q297" s="465"/>
    </row>
    <row r="298" spans="1:17" ht="18" customHeight="1">
      <c r="A298" s="449" t="s">
        <v>631</v>
      </c>
      <c r="B298" s="447">
        <v>0</v>
      </c>
      <c r="C298" s="447">
        <v>0</v>
      </c>
      <c r="D298" s="448"/>
      <c r="E298" s="441">
        <v>0</v>
      </c>
      <c r="F298" s="468"/>
      <c r="G298" s="468"/>
      <c r="H298" s="447">
        <v>0</v>
      </c>
      <c r="I298" s="473"/>
      <c r="J298" s="468"/>
      <c r="K298" s="468"/>
      <c r="L298" s="447">
        <v>0</v>
      </c>
      <c r="M298" s="474"/>
      <c r="N298" s="474"/>
      <c r="O298" s="474"/>
      <c r="P298" s="461">
        <v>0</v>
      </c>
      <c r="Q298" s="465"/>
    </row>
    <row r="299" spans="1:17" ht="18" customHeight="1">
      <c r="A299" s="450" t="s">
        <v>632</v>
      </c>
      <c r="B299" s="447">
        <v>5</v>
      </c>
      <c r="C299" s="447">
        <v>5</v>
      </c>
      <c r="D299" s="448"/>
      <c r="E299" s="441">
        <v>5</v>
      </c>
      <c r="F299" s="468"/>
      <c r="G299" s="468"/>
      <c r="H299" s="447">
        <v>5</v>
      </c>
      <c r="I299" s="473"/>
      <c r="J299" s="468"/>
      <c r="K299" s="468"/>
      <c r="L299" s="447">
        <v>5</v>
      </c>
      <c r="M299" s="474"/>
      <c r="N299" s="474"/>
      <c r="O299" s="474"/>
      <c r="P299" s="461">
        <v>5</v>
      </c>
      <c r="Q299" s="465"/>
    </row>
    <row r="300" spans="1:17" ht="18" customHeight="1">
      <c r="A300" s="444" t="s">
        <v>633</v>
      </c>
      <c r="B300" s="447">
        <v>0</v>
      </c>
      <c r="C300" s="447">
        <v>0</v>
      </c>
      <c r="D300" s="448"/>
      <c r="E300" s="441">
        <v>0</v>
      </c>
      <c r="F300" s="468"/>
      <c r="G300" s="468"/>
      <c r="H300" s="447">
        <v>0</v>
      </c>
      <c r="I300" s="473"/>
      <c r="J300" s="468"/>
      <c r="K300" s="468"/>
      <c r="L300" s="447">
        <v>0</v>
      </c>
      <c r="M300" s="474"/>
      <c r="N300" s="474"/>
      <c r="O300" s="474"/>
      <c r="P300" s="461">
        <v>0</v>
      </c>
      <c r="Q300" s="465"/>
    </row>
    <row r="301" spans="1:17" ht="18" customHeight="1">
      <c r="A301" s="444" t="s">
        <v>634</v>
      </c>
      <c r="B301" s="447">
        <v>202</v>
      </c>
      <c r="C301" s="447">
        <v>202</v>
      </c>
      <c r="D301" s="448"/>
      <c r="E301" s="441">
        <v>202</v>
      </c>
      <c r="F301" s="468"/>
      <c r="G301" s="468"/>
      <c r="H301" s="447">
        <v>202</v>
      </c>
      <c r="I301" s="473"/>
      <c r="J301" s="468"/>
      <c r="K301" s="468"/>
      <c r="L301" s="447">
        <v>202</v>
      </c>
      <c r="M301" s="474"/>
      <c r="N301" s="474"/>
      <c r="O301" s="474"/>
      <c r="P301" s="461">
        <v>202</v>
      </c>
      <c r="Q301" s="465"/>
    </row>
    <row r="302" spans="1:17" ht="18" customHeight="1">
      <c r="A302" s="444" t="s">
        <v>635</v>
      </c>
      <c r="B302" s="447">
        <v>0</v>
      </c>
      <c r="C302" s="447">
        <v>0</v>
      </c>
      <c r="D302" s="448"/>
      <c r="E302" s="441">
        <v>0</v>
      </c>
      <c r="F302" s="468"/>
      <c r="G302" s="468"/>
      <c r="H302" s="447">
        <v>0</v>
      </c>
      <c r="I302" s="473"/>
      <c r="J302" s="468"/>
      <c r="K302" s="468"/>
      <c r="L302" s="447">
        <v>0</v>
      </c>
      <c r="M302" s="474"/>
      <c r="N302" s="474"/>
      <c r="O302" s="474"/>
      <c r="P302" s="461">
        <v>0</v>
      </c>
      <c r="Q302" s="465"/>
    </row>
    <row r="303" spans="1:17" ht="18" customHeight="1">
      <c r="A303" s="449" t="s">
        <v>496</v>
      </c>
      <c r="B303" s="447">
        <v>0</v>
      </c>
      <c r="C303" s="447">
        <v>0</v>
      </c>
      <c r="D303" s="448"/>
      <c r="E303" s="441">
        <v>0</v>
      </c>
      <c r="F303" s="468"/>
      <c r="G303" s="468"/>
      <c r="H303" s="447">
        <v>0</v>
      </c>
      <c r="I303" s="473"/>
      <c r="J303" s="468"/>
      <c r="K303" s="468"/>
      <c r="L303" s="447">
        <v>0</v>
      </c>
      <c r="M303" s="474"/>
      <c r="N303" s="474"/>
      <c r="O303" s="474"/>
      <c r="P303" s="461">
        <v>0</v>
      </c>
      <c r="Q303" s="465"/>
    </row>
    <row r="304" spans="1:17" ht="18" customHeight="1">
      <c r="A304" s="449" t="s">
        <v>462</v>
      </c>
      <c r="B304" s="447">
        <v>732</v>
      </c>
      <c r="C304" s="447">
        <v>732</v>
      </c>
      <c r="D304" s="448"/>
      <c r="E304" s="441">
        <v>732</v>
      </c>
      <c r="F304" s="468"/>
      <c r="G304" s="468"/>
      <c r="H304" s="447">
        <v>732</v>
      </c>
      <c r="I304" s="473"/>
      <c r="J304" s="468"/>
      <c r="K304" s="468"/>
      <c r="L304" s="447">
        <v>732</v>
      </c>
      <c r="M304" s="474"/>
      <c r="N304" s="474"/>
      <c r="O304" s="474"/>
      <c r="P304" s="461">
        <v>732</v>
      </c>
      <c r="Q304" s="465"/>
    </row>
    <row r="305" spans="1:17" ht="18" customHeight="1">
      <c r="A305" s="449" t="s">
        <v>636</v>
      </c>
      <c r="B305" s="447">
        <v>284</v>
      </c>
      <c r="C305" s="447">
        <v>284</v>
      </c>
      <c r="D305" s="448"/>
      <c r="E305" s="441">
        <v>284</v>
      </c>
      <c r="F305" s="468"/>
      <c r="G305" s="468"/>
      <c r="H305" s="447">
        <v>284</v>
      </c>
      <c r="I305" s="473"/>
      <c r="J305" s="468"/>
      <c r="K305" s="468"/>
      <c r="L305" s="447">
        <v>284</v>
      </c>
      <c r="M305" s="474"/>
      <c r="N305" s="474"/>
      <c r="O305" s="474"/>
      <c r="P305" s="461">
        <v>284</v>
      </c>
      <c r="Q305" s="465"/>
    </row>
    <row r="306" spans="1:17" ht="18" customHeight="1">
      <c r="A306" s="444" t="s">
        <v>637</v>
      </c>
      <c r="B306" s="468"/>
      <c r="C306" s="468"/>
      <c r="D306" s="446">
        <f>SUM(D307:D312)</f>
        <v>0</v>
      </c>
      <c r="E306" s="441">
        <v>0</v>
      </c>
      <c r="F306" s="468"/>
      <c r="G306" s="468"/>
      <c r="H306" s="468"/>
      <c r="I306" s="473"/>
      <c r="J306" s="468"/>
      <c r="K306" s="468"/>
      <c r="L306" s="468"/>
      <c r="M306" s="474"/>
      <c r="N306" s="474"/>
      <c r="O306" s="474"/>
      <c r="P306" s="461">
        <v>0</v>
      </c>
      <c r="Q306" s="465"/>
    </row>
    <row r="307" spans="1:17" ht="18" customHeight="1">
      <c r="A307" s="444" t="s">
        <v>453</v>
      </c>
      <c r="B307" s="468"/>
      <c r="C307" s="468"/>
      <c r="D307" s="448"/>
      <c r="E307" s="441">
        <v>0</v>
      </c>
      <c r="F307" s="468"/>
      <c r="G307" s="468"/>
      <c r="H307" s="468"/>
      <c r="I307" s="473"/>
      <c r="J307" s="468"/>
      <c r="K307" s="468"/>
      <c r="L307" s="468"/>
      <c r="M307" s="474"/>
      <c r="N307" s="474"/>
      <c r="O307" s="474"/>
      <c r="P307" s="461">
        <v>0</v>
      </c>
      <c r="Q307" s="465"/>
    </row>
    <row r="308" spans="1:17" ht="18" customHeight="1">
      <c r="A308" s="444" t="s">
        <v>454</v>
      </c>
      <c r="B308" s="468"/>
      <c r="C308" s="468"/>
      <c r="D308" s="448"/>
      <c r="E308" s="441">
        <v>0</v>
      </c>
      <c r="F308" s="468"/>
      <c r="G308" s="468"/>
      <c r="H308" s="468"/>
      <c r="I308" s="473"/>
      <c r="J308" s="468"/>
      <c r="K308" s="468"/>
      <c r="L308" s="468"/>
      <c r="M308" s="474"/>
      <c r="N308" s="474"/>
      <c r="O308" s="474"/>
      <c r="P308" s="461">
        <v>0</v>
      </c>
      <c r="Q308" s="465"/>
    </row>
    <row r="309" spans="1:17" ht="18" customHeight="1">
      <c r="A309" s="449" t="s">
        <v>455</v>
      </c>
      <c r="B309" s="468"/>
      <c r="C309" s="468"/>
      <c r="D309" s="448"/>
      <c r="E309" s="441">
        <v>0</v>
      </c>
      <c r="F309" s="468"/>
      <c r="G309" s="468"/>
      <c r="H309" s="468"/>
      <c r="I309" s="473"/>
      <c r="J309" s="468"/>
      <c r="K309" s="468"/>
      <c r="L309" s="468"/>
      <c r="M309" s="474"/>
      <c r="N309" s="474"/>
      <c r="O309" s="474"/>
      <c r="P309" s="461">
        <v>0</v>
      </c>
      <c r="Q309" s="465"/>
    </row>
    <row r="310" spans="1:17" ht="18" customHeight="1">
      <c r="A310" s="449" t="s">
        <v>638</v>
      </c>
      <c r="B310" s="468"/>
      <c r="C310" s="468"/>
      <c r="D310" s="448"/>
      <c r="E310" s="441">
        <v>0</v>
      </c>
      <c r="F310" s="468"/>
      <c r="G310" s="468"/>
      <c r="H310" s="468"/>
      <c r="I310" s="473"/>
      <c r="J310" s="468"/>
      <c r="K310" s="468"/>
      <c r="L310" s="468"/>
      <c r="M310" s="474"/>
      <c r="N310" s="474"/>
      <c r="O310" s="474"/>
      <c r="P310" s="461">
        <v>0</v>
      </c>
      <c r="Q310" s="465"/>
    </row>
    <row r="311" spans="1:17" ht="18" customHeight="1">
      <c r="A311" s="449" t="s">
        <v>462</v>
      </c>
      <c r="B311" s="468"/>
      <c r="C311" s="468"/>
      <c r="D311" s="448"/>
      <c r="E311" s="441">
        <v>0</v>
      </c>
      <c r="F311" s="468"/>
      <c r="G311" s="468"/>
      <c r="H311" s="468"/>
      <c r="I311" s="473"/>
      <c r="J311" s="468"/>
      <c r="K311" s="468"/>
      <c r="L311" s="468"/>
      <c r="M311" s="474"/>
      <c r="N311" s="474"/>
      <c r="O311" s="474"/>
      <c r="P311" s="461">
        <v>0</v>
      </c>
      <c r="Q311" s="465"/>
    </row>
    <row r="312" spans="1:17" ht="18" customHeight="1">
      <c r="A312" s="450" t="s">
        <v>639</v>
      </c>
      <c r="B312" s="468"/>
      <c r="C312" s="468"/>
      <c r="D312" s="448"/>
      <c r="E312" s="441">
        <v>0</v>
      </c>
      <c r="F312" s="468"/>
      <c r="G312" s="468"/>
      <c r="H312" s="468"/>
      <c r="I312" s="473"/>
      <c r="J312" s="468"/>
      <c r="K312" s="468"/>
      <c r="L312" s="468"/>
      <c r="M312" s="474"/>
      <c r="N312" s="474"/>
      <c r="O312" s="474"/>
      <c r="P312" s="461">
        <v>0</v>
      </c>
      <c r="Q312" s="465"/>
    </row>
    <row r="313" spans="1:17" ht="18" customHeight="1">
      <c r="A313" s="444" t="s">
        <v>640</v>
      </c>
      <c r="B313" s="445">
        <f aca="true" t="shared" si="56" ref="B313:H313">SUM(B314:B324)</f>
        <v>715</v>
      </c>
      <c r="C313" s="445">
        <f t="shared" si="56"/>
        <v>715</v>
      </c>
      <c r="D313" s="446">
        <f t="shared" si="56"/>
        <v>0</v>
      </c>
      <c r="E313" s="441">
        <v>715</v>
      </c>
      <c r="F313" s="445">
        <f t="shared" si="56"/>
        <v>0</v>
      </c>
      <c r="G313" s="445">
        <f t="shared" si="56"/>
        <v>0</v>
      </c>
      <c r="H313" s="445">
        <f t="shared" si="56"/>
        <v>715</v>
      </c>
      <c r="I313" s="445">
        <f aca="true" t="shared" si="57" ref="I313:O313">SUM(I314:I324)</f>
        <v>0</v>
      </c>
      <c r="J313" s="445">
        <f t="shared" si="57"/>
        <v>0</v>
      </c>
      <c r="K313" s="445">
        <f t="shared" si="57"/>
        <v>0</v>
      </c>
      <c r="L313" s="445">
        <f t="shared" si="57"/>
        <v>715</v>
      </c>
      <c r="M313" s="445">
        <f t="shared" si="57"/>
        <v>0</v>
      </c>
      <c r="N313" s="445">
        <f t="shared" si="57"/>
        <v>0</v>
      </c>
      <c r="O313" s="445">
        <f t="shared" si="57"/>
        <v>0</v>
      </c>
      <c r="P313" s="461">
        <v>715</v>
      </c>
      <c r="Q313" s="465"/>
    </row>
    <row r="314" spans="1:17" ht="18" customHeight="1">
      <c r="A314" s="444" t="s">
        <v>453</v>
      </c>
      <c r="B314" s="447">
        <v>533</v>
      </c>
      <c r="C314" s="447">
        <v>533</v>
      </c>
      <c r="D314" s="448"/>
      <c r="E314" s="441">
        <v>533</v>
      </c>
      <c r="F314" s="468"/>
      <c r="G314" s="468"/>
      <c r="H314" s="447">
        <v>533</v>
      </c>
      <c r="I314" s="473"/>
      <c r="J314" s="468"/>
      <c r="K314" s="468"/>
      <c r="L314" s="447">
        <v>533</v>
      </c>
      <c r="M314" s="474"/>
      <c r="N314" s="474"/>
      <c r="O314" s="474"/>
      <c r="P314" s="461">
        <v>533</v>
      </c>
      <c r="Q314" s="465"/>
    </row>
    <row r="315" spans="1:17" ht="18" customHeight="1">
      <c r="A315" s="444" t="s">
        <v>454</v>
      </c>
      <c r="B315" s="447">
        <v>182</v>
      </c>
      <c r="C315" s="447">
        <v>182</v>
      </c>
      <c r="D315" s="448"/>
      <c r="E315" s="441">
        <v>182</v>
      </c>
      <c r="F315" s="468"/>
      <c r="G315" s="468"/>
      <c r="H315" s="447">
        <v>182</v>
      </c>
      <c r="I315" s="473"/>
      <c r="J315" s="468"/>
      <c r="K315" s="468"/>
      <c r="L315" s="447">
        <v>182</v>
      </c>
      <c r="M315" s="474"/>
      <c r="N315" s="474"/>
      <c r="O315" s="474"/>
      <c r="P315" s="461">
        <v>182</v>
      </c>
      <c r="Q315" s="465"/>
    </row>
    <row r="316" spans="1:17" ht="18" customHeight="1">
      <c r="A316" s="449" t="s">
        <v>455</v>
      </c>
      <c r="B316" s="447"/>
      <c r="C316" s="468"/>
      <c r="D316" s="448"/>
      <c r="E316" s="441">
        <v>0</v>
      </c>
      <c r="F316" s="468"/>
      <c r="G316" s="468"/>
      <c r="H316" s="468"/>
      <c r="I316" s="473"/>
      <c r="J316" s="468"/>
      <c r="K316" s="468"/>
      <c r="L316" s="468"/>
      <c r="M316" s="474"/>
      <c r="N316" s="474"/>
      <c r="O316" s="474"/>
      <c r="P316" s="461">
        <v>0</v>
      </c>
      <c r="Q316" s="465"/>
    </row>
    <row r="317" spans="1:17" ht="18" customHeight="1">
      <c r="A317" s="449" t="s">
        <v>641</v>
      </c>
      <c r="B317" s="447"/>
      <c r="C317" s="468"/>
      <c r="D317" s="448"/>
      <c r="E317" s="441">
        <v>0</v>
      </c>
      <c r="F317" s="468"/>
      <c r="G317" s="468"/>
      <c r="H317" s="468"/>
      <c r="I317" s="473"/>
      <c r="J317" s="468"/>
      <c r="K317" s="468"/>
      <c r="L317" s="468"/>
      <c r="M317" s="474"/>
      <c r="N317" s="474"/>
      <c r="O317" s="474"/>
      <c r="P317" s="461">
        <v>0</v>
      </c>
      <c r="Q317" s="465"/>
    </row>
    <row r="318" spans="1:17" ht="18" customHeight="1">
      <c r="A318" s="449" t="s">
        <v>642</v>
      </c>
      <c r="B318" s="447"/>
      <c r="C318" s="468"/>
      <c r="D318" s="448"/>
      <c r="E318" s="441">
        <v>0</v>
      </c>
      <c r="F318" s="468"/>
      <c r="G318" s="468"/>
      <c r="H318" s="468"/>
      <c r="I318" s="473"/>
      <c r="J318" s="468"/>
      <c r="K318" s="468"/>
      <c r="L318" s="468"/>
      <c r="M318" s="474"/>
      <c r="N318" s="474"/>
      <c r="O318" s="474"/>
      <c r="P318" s="461">
        <v>0</v>
      </c>
      <c r="Q318" s="465"/>
    </row>
    <row r="319" spans="1:17" ht="18" customHeight="1">
      <c r="A319" s="444" t="s">
        <v>643</v>
      </c>
      <c r="B319" s="447"/>
      <c r="C319" s="468"/>
      <c r="D319" s="448"/>
      <c r="E319" s="441">
        <v>0</v>
      </c>
      <c r="F319" s="468"/>
      <c r="G319" s="468"/>
      <c r="H319" s="468"/>
      <c r="I319" s="473"/>
      <c r="J319" s="468"/>
      <c r="K319" s="468"/>
      <c r="L319" s="468"/>
      <c r="M319" s="474"/>
      <c r="N319" s="474"/>
      <c r="O319" s="474"/>
      <c r="P319" s="461">
        <v>0</v>
      </c>
      <c r="Q319" s="465"/>
    </row>
    <row r="320" spans="1:17" ht="18" customHeight="1">
      <c r="A320" s="444" t="s">
        <v>644</v>
      </c>
      <c r="B320" s="447"/>
      <c r="C320" s="468"/>
      <c r="D320" s="448"/>
      <c r="E320" s="441">
        <v>0</v>
      </c>
      <c r="F320" s="468"/>
      <c r="G320" s="468"/>
      <c r="H320" s="468"/>
      <c r="I320" s="473"/>
      <c r="J320" s="468"/>
      <c r="K320" s="468"/>
      <c r="L320" s="468"/>
      <c r="M320" s="474"/>
      <c r="N320" s="474"/>
      <c r="O320" s="474"/>
      <c r="P320" s="461">
        <v>0</v>
      </c>
      <c r="Q320" s="465"/>
    </row>
    <row r="321" spans="1:17" ht="18" customHeight="1">
      <c r="A321" s="444" t="s">
        <v>645</v>
      </c>
      <c r="B321" s="447"/>
      <c r="C321" s="468"/>
      <c r="D321" s="448"/>
      <c r="E321" s="441">
        <v>0</v>
      </c>
      <c r="F321" s="468"/>
      <c r="G321" s="468"/>
      <c r="H321" s="468"/>
      <c r="I321" s="473"/>
      <c r="J321" s="468"/>
      <c r="K321" s="468"/>
      <c r="L321" s="468"/>
      <c r="M321" s="474"/>
      <c r="N321" s="474"/>
      <c r="O321" s="474"/>
      <c r="P321" s="461">
        <v>0</v>
      </c>
      <c r="Q321" s="465"/>
    </row>
    <row r="322" spans="1:17" ht="18" customHeight="1">
      <c r="A322" s="449" t="s">
        <v>646</v>
      </c>
      <c r="B322" s="447"/>
      <c r="C322" s="468"/>
      <c r="D322" s="448"/>
      <c r="E322" s="441">
        <v>0</v>
      </c>
      <c r="F322" s="468"/>
      <c r="G322" s="468"/>
      <c r="H322" s="468"/>
      <c r="I322" s="473"/>
      <c r="J322" s="468"/>
      <c r="K322" s="468"/>
      <c r="L322" s="468"/>
      <c r="M322" s="474"/>
      <c r="N322" s="474"/>
      <c r="O322" s="474"/>
      <c r="P322" s="461">
        <v>0</v>
      </c>
      <c r="Q322" s="465"/>
    </row>
    <row r="323" spans="1:17" ht="18" customHeight="1">
      <c r="A323" s="449" t="s">
        <v>462</v>
      </c>
      <c r="B323" s="447"/>
      <c r="C323" s="468"/>
      <c r="D323" s="448"/>
      <c r="E323" s="441">
        <v>0</v>
      </c>
      <c r="F323" s="468"/>
      <c r="G323" s="468"/>
      <c r="H323" s="468"/>
      <c r="I323" s="473"/>
      <c r="J323" s="468"/>
      <c r="K323" s="468"/>
      <c r="L323" s="468"/>
      <c r="M323" s="474"/>
      <c r="N323" s="474"/>
      <c r="O323" s="474"/>
      <c r="P323" s="461">
        <v>0</v>
      </c>
      <c r="Q323" s="465"/>
    </row>
    <row r="324" spans="1:17" ht="18" customHeight="1">
      <c r="A324" s="449" t="s">
        <v>647</v>
      </c>
      <c r="B324" s="447"/>
      <c r="C324" s="468"/>
      <c r="D324" s="448"/>
      <c r="E324" s="441">
        <v>0</v>
      </c>
      <c r="F324" s="468"/>
      <c r="G324" s="468"/>
      <c r="H324" s="468"/>
      <c r="I324" s="473"/>
      <c r="J324" s="468"/>
      <c r="K324" s="468"/>
      <c r="L324" s="468"/>
      <c r="M324" s="474"/>
      <c r="N324" s="474"/>
      <c r="O324" s="474"/>
      <c r="P324" s="461">
        <v>0</v>
      </c>
      <c r="Q324" s="465"/>
    </row>
    <row r="325" spans="1:17" ht="18" customHeight="1">
      <c r="A325" s="450" t="s">
        <v>648</v>
      </c>
      <c r="B325" s="445">
        <f aca="true" t="shared" si="58" ref="B325:H325">SUM(B326:B333)</f>
        <v>929</v>
      </c>
      <c r="C325" s="445">
        <f t="shared" si="58"/>
        <v>924</v>
      </c>
      <c r="D325" s="446">
        <f t="shared" si="58"/>
        <v>5</v>
      </c>
      <c r="E325" s="441">
        <v>934</v>
      </c>
      <c r="F325" s="445">
        <f t="shared" si="58"/>
        <v>0</v>
      </c>
      <c r="G325" s="445">
        <f t="shared" si="58"/>
        <v>0</v>
      </c>
      <c r="H325" s="445">
        <f t="shared" si="58"/>
        <v>924</v>
      </c>
      <c r="I325" s="445">
        <f aca="true" t="shared" si="59" ref="I325:O325">SUM(I326:I333)</f>
        <v>0</v>
      </c>
      <c r="J325" s="445">
        <f t="shared" si="59"/>
        <v>0</v>
      </c>
      <c r="K325" s="445">
        <f t="shared" si="59"/>
        <v>0</v>
      </c>
      <c r="L325" s="445">
        <f t="shared" si="59"/>
        <v>924</v>
      </c>
      <c r="M325" s="445">
        <f t="shared" si="59"/>
        <v>0</v>
      </c>
      <c r="N325" s="445">
        <f t="shared" si="59"/>
        <v>0</v>
      </c>
      <c r="O325" s="445">
        <f t="shared" si="59"/>
        <v>0</v>
      </c>
      <c r="P325" s="461">
        <v>924</v>
      </c>
      <c r="Q325" s="465"/>
    </row>
    <row r="326" spans="1:17" ht="18" customHeight="1">
      <c r="A326" s="444" t="s">
        <v>453</v>
      </c>
      <c r="B326" s="447">
        <v>633</v>
      </c>
      <c r="C326" s="447">
        <v>633</v>
      </c>
      <c r="D326" s="448"/>
      <c r="E326" s="441">
        <v>633</v>
      </c>
      <c r="F326" s="468"/>
      <c r="G326" s="468"/>
      <c r="H326" s="447">
        <v>633</v>
      </c>
      <c r="I326" s="473"/>
      <c r="J326" s="468"/>
      <c r="K326" s="468"/>
      <c r="L326" s="447">
        <v>633</v>
      </c>
      <c r="M326" s="474"/>
      <c r="N326" s="474"/>
      <c r="O326" s="474"/>
      <c r="P326" s="461">
        <v>633</v>
      </c>
      <c r="Q326" s="465"/>
    </row>
    <row r="327" spans="1:17" ht="18" customHeight="1">
      <c r="A327" s="444" t="s">
        <v>454</v>
      </c>
      <c r="B327" s="447">
        <v>296</v>
      </c>
      <c r="C327" s="447">
        <v>291</v>
      </c>
      <c r="D327" s="448">
        <v>5</v>
      </c>
      <c r="E327" s="441">
        <v>301</v>
      </c>
      <c r="F327" s="468"/>
      <c r="G327" s="468"/>
      <c r="H327" s="447">
        <v>291</v>
      </c>
      <c r="I327" s="473"/>
      <c r="J327" s="468"/>
      <c r="K327" s="468"/>
      <c r="L327" s="447">
        <v>291</v>
      </c>
      <c r="M327" s="474"/>
      <c r="N327" s="474"/>
      <c r="O327" s="474"/>
      <c r="P327" s="461">
        <v>291</v>
      </c>
      <c r="Q327" s="465"/>
    </row>
    <row r="328" spans="1:17" ht="18" customHeight="1">
      <c r="A328" s="444" t="s">
        <v>455</v>
      </c>
      <c r="B328" s="447"/>
      <c r="C328" s="468"/>
      <c r="D328" s="448"/>
      <c r="E328" s="441">
        <v>0</v>
      </c>
      <c r="F328" s="468"/>
      <c r="G328" s="468"/>
      <c r="H328" s="468"/>
      <c r="I328" s="473"/>
      <c r="J328" s="468"/>
      <c r="K328" s="468"/>
      <c r="L328" s="468"/>
      <c r="M328" s="474"/>
      <c r="N328" s="474"/>
      <c r="O328" s="474"/>
      <c r="P328" s="461">
        <v>0</v>
      </c>
      <c r="Q328" s="465"/>
    </row>
    <row r="329" spans="1:17" ht="18" customHeight="1">
      <c r="A329" s="449" t="s">
        <v>649</v>
      </c>
      <c r="B329" s="447"/>
      <c r="C329" s="468"/>
      <c r="D329" s="448"/>
      <c r="E329" s="441">
        <v>0</v>
      </c>
      <c r="F329" s="468"/>
      <c r="G329" s="468"/>
      <c r="H329" s="468"/>
      <c r="I329" s="473"/>
      <c r="J329" s="468"/>
      <c r="K329" s="468"/>
      <c r="L329" s="468"/>
      <c r="M329" s="474"/>
      <c r="N329" s="474"/>
      <c r="O329" s="474"/>
      <c r="P329" s="461">
        <v>0</v>
      </c>
      <c r="Q329" s="465"/>
    </row>
    <row r="330" spans="1:17" ht="18" customHeight="1">
      <c r="A330" s="449" t="s">
        <v>650</v>
      </c>
      <c r="B330" s="447"/>
      <c r="C330" s="468"/>
      <c r="D330" s="448"/>
      <c r="E330" s="441">
        <v>0</v>
      </c>
      <c r="F330" s="468"/>
      <c r="G330" s="468"/>
      <c r="H330" s="468"/>
      <c r="I330" s="473"/>
      <c r="J330" s="468"/>
      <c r="K330" s="468"/>
      <c r="L330" s="468"/>
      <c r="M330" s="474"/>
      <c r="N330" s="474"/>
      <c r="O330" s="474"/>
      <c r="P330" s="461">
        <v>0</v>
      </c>
      <c r="Q330" s="465"/>
    </row>
    <row r="331" spans="1:17" ht="18" customHeight="1">
      <c r="A331" s="449" t="s">
        <v>651</v>
      </c>
      <c r="B331" s="468"/>
      <c r="C331" s="468"/>
      <c r="D331" s="448"/>
      <c r="E331" s="441">
        <v>0</v>
      </c>
      <c r="F331" s="468"/>
      <c r="G331" s="468"/>
      <c r="H331" s="468"/>
      <c r="I331" s="473"/>
      <c r="J331" s="468"/>
      <c r="K331" s="468"/>
      <c r="L331" s="468"/>
      <c r="M331" s="474"/>
      <c r="N331" s="474"/>
      <c r="O331" s="474"/>
      <c r="P331" s="461">
        <v>0</v>
      </c>
      <c r="Q331" s="465"/>
    </row>
    <row r="332" spans="1:17" ht="18" customHeight="1">
      <c r="A332" s="444" t="s">
        <v>462</v>
      </c>
      <c r="B332" s="468"/>
      <c r="C332" s="468"/>
      <c r="D332" s="448"/>
      <c r="E332" s="441">
        <v>0</v>
      </c>
      <c r="F332" s="468"/>
      <c r="G332" s="468"/>
      <c r="H332" s="468"/>
      <c r="I332" s="473"/>
      <c r="J332" s="468"/>
      <c r="K332" s="468"/>
      <c r="L332" s="468"/>
      <c r="M332" s="474"/>
      <c r="N332" s="474"/>
      <c r="O332" s="474"/>
      <c r="P332" s="461">
        <v>0</v>
      </c>
      <c r="Q332" s="465"/>
    </row>
    <row r="333" spans="1:17" ht="18" customHeight="1">
      <c r="A333" s="444" t="s">
        <v>652</v>
      </c>
      <c r="B333" s="468"/>
      <c r="C333" s="468"/>
      <c r="D333" s="448"/>
      <c r="E333" s="441">
        <v>0</v>
      </c>
      <c r="F333" s="468"/>
      <c r="G333" s="468"/>
      <c r="H333" s="468"/>
      <c r="I333" s="473"/>
      <c r="J333" s="468"/>
      <c r="K333" s="468"/>
      <c r="L333" s="468"/>
      <c r="M333" s="474"/>
      <c r="N333" s="474"/>
      <c r="O333" s="474"/>
      <c r="P333" s="461">
        <v>0</v>
      </c>
      <c r="Q333" s="465"/>
    </row>
    <row r="334" spans="1:17" ht="18" customHeight="1">
      <c r="A334" s="444" t="s">
        <v>653</v>
      </c>
      <c r="B334" s="445">
        <f aca="true" t="shared" si="60" ref="B334:H334">SUM(B335:B347)</f>
        <v>462</v>
      </c>
      <c r="C334" s="445">
        <f t="shared" si="60"/>
        <v>458</v>
      </c>
      <c r="D334" s="446">
        <f t="shared" si="60"/>
        <v>4</v>
      </c>
      <c r="E334" s="441">
        <v>466</v>
      </c>
      <c r="F334" s="445">
        <f t="shared" si="60"/>
        <v>0</v>
      </c>
      <c r="G334" s="445">
        <f t="shared" si="60"/>
        <v>0</v>
      </c>
      <c r="H334" s="445">
        <f t="shared" si="60"/>
        <v>458</v>
      </c>
      <c r="I334" s="445">
        <f aca="true" t="shared" si="61" ref="I334:O334">SUM(I335:I347)</f>
        <v>0</v>
      </c>
      <c r="J334" s="445">
        <f t="shared" si="61"/>
        <v>0</v>
      </c>
      <c r="K334" s="445">
        <f t="shared" si="61"/>
        <v>0</v>
      </c>
      <c r="L334" s="445">
        <f t="shared" si="61"/>
        <v>458</v>
      </c>
      <c r="M334" s="445">
        <f t="shared" si="61"/>
        <v>0</v>
      </c>
      <c r="N334" s="445">
        <f t="shared" si="61"/>
        <v>0</v>
      </c>
      <c r="O334" s="445">
        <f t="shared" si="61"/>
        <v>0</v>
      </c>
      <c r="P334" s="461">
        <v>458</v>
      </c>
      <c r="Q334" s="465"/>
    </row>
    <row r="335" spans="1:17" ht="18" customHeight="1">
      <c r="A335" s="449" t="s">
        <v>453</v>
      </c>
      <c r="B335" s="447">
        <v>389</v>
      </c>
      <c r="C335" s="447">
        <v>389</v>
      </c>
      <c r="D335" s="448"/>
      <c r="E335" s="441">
        <v>389</v>
      </c>
      <c r="F335" s="468"/>
      <c r="G335" s="468"/>
      <c r="H335" s="447">
        <v>389</v>
      </c>
      <c r="I335" s="473"/>
      <c r="J335" s="468"/>
      <c r="K335" s="468"/>
      <c r="L335" s="447">
        <v>389</v>
      </c>
      <c r="M335" s="474"/>
      <c r="N335" s="474"/>
      <c r="O335" s="474"/>
      <c r="P335" s="461">
        <v>389</v>
      </c>
      <c r="Q335" s="465"/>
    </row>
    <row r="336" spans="1:17" ht="18" customHeight="1">
      <c r="A336" s="449" t="s">
        <v>454</v>
      </c>
      <c r="B336" s="447">
        <v>33</v>
      </c>
      <c r="C336" s="447">
        <v>33</v>
      </c>
      <c r="D336" s="448"/>
      <c r="E336" s="441">
        <v>33</v>
      </c>
      <c r="F336" s="468"/>
      <c r="G336" s="468"/>
      <c r="H336" s="447">
        <v>33</v>
      </c>
      <c r="I336" s="473"/>
      <c r="J336" s="468"/>
      <c r="K336" s="468"/>
      <c r="L336" s="447">
        <v>33</v>
      </c>
      <c r="M336" s="474"/>
      <c r="N336" s="474"/>
      <c r="O336" s="474"/>
      <c r="P336" s="461">
        <v>33</v>
      </c>
      <c r="Q336" s="465"/>
    </row>
    <row r="337" spans="1:17" ht="18" customHeight="1">
      <c r="A337" s="449" t="s">
        <v>455</v>
      </c>
      <c r="B337" s="447">
        <v>0</v>
      </c>
      <c r="C337" s="447">
        <v>0</v>
      </c>
      <c r="D337" s="448"/>
      <c r="E337" s="441">
        <v>0</v>
      </c>
      <c r="F337" s="468"/>
      <c r="G337" s="468"/>
      <c r="H337" s="447">
        <v>0</v>
      </c>
      <c r="I337" s="473"/>
      <c r="J337" s="468"/>
      <c r="K337" s="468"/>
      <c r="L337" s="447">
        <v>0</v>
      </c>
      <c r="M337" s="474"/>
      <c r="N337" s="474"/>
      <c r="O337" s="474"/>
      <c r="P337" s="461">
        <v>0</v>
      </c>
      <c r="Q337" s="465"/>
    </row>
    <row r="338" spans="1:17" ht="18" customHeight="1">
      <c r="A338" s="450" t="s">
        <v>654</v>
      </c>
      <c r="B338" s="447">
        <v>0</v>
      </c>
      <c r="C338" s="447">
        <v>0</v>
      </c>
      <c r="D338" s="448"/>
      <c r="E338" s="441">
        <v>0</v>
      </c>
      <c r="F338" s="468"/>
      <c r="G338" s="468"/>
      <c r="H338" s="447">
        <v>0</v>
      </c>
      <c r="I338" s="473"/>
      <c r="J338" s="468"/>
      <c r="K338" s="468"/>
      <c r="L338" s="447">
        <v>0</v>
      </c>
      <c r="M338" s="474"/>
      <c r="N338" s="474"/>
      <c r="O338" s="474"/>
      <c r="P338" s="461">
        <v>0</v>
      </c>
      <c r="Q338" s="465"/>
    </row>
    <row r="339" spans="1:17" ht="18" customHeight="1">
      <c r="A339" s="444" t="s">
        <v>655</v>
      </c>
      <c r="B339" s="447">
        <v>2</v>
      </c>
      <c r="C339" s="447">
        <v>2</v>
      </c>
      <c r="D339" s="448"/>
      <c r="E339" s="441">
        <v>2</v>
      </c>
      <c r="F339" s="468"/>
      <c r="G339" s="468"/>
      <c r="H339" s="447">
        <v>2</v>
      </c>
      <c r="I339" s="473"/>
      <c r="J339" s="468"/>
      <c r="K339" s="468"/>
      <c r="L339" s="447">
        <v>2</v>
      </c>
      <c r="M339" s="474"/>
      <c r="N339" s="474"/>
      <c r="O339" s="474"/>
      <c r="P339" s="461">
        <v>2</v>
      </c>
      <c r="Q339" s="465"/>
    </row>
    <row r="340" spans="1:17" ht="18" customHeight="1">
      <c r="A340" s="444" t="s">
        <v>656</v>
      </c>
      <c r="B340" s="447">
        <v>30</v>
      </c>
      <c r="C340" s="447">
        <v>30</v>
      </c>
      <c r="D340" s="448"/>
      <c r="E340" s="441">
        <v>30</v>
      </c>
      <c r="F340" s="468"/>
      <c r="G340" s="468"/>
      <c r="H340" s="447">
        <v>30</v>
      </c>
      <c r="I340" s="473"/>
      <c r="J340" s="468"/>
      <c r="K340" s="468"/>
      <c r="L340" s="447">
        <v>30</v>
      </c>
      <c r="M340" s="474"/>
      <c r="N340" s="474"/>
      <c r="O340" s="474"/>
      <c r="P340" s="461">
        <v>30</v>
      </c>
      <c r="Q340" s="465"/>
    </row>
    <row r="341" spans="1:17" ht="18" customHeight="1">
      <c r="A341" s="444" t="s">
        <v>657</v>
      </c>
      <c r="B341" s="447">
        <v>8</v>
      </c>
      <c r="C341" s="447">
        <v>4</v>
      </c>
      <c r="D341" s="448">
        <v>4</v>
      </c>
      <c r="E341" s="441">
        <v>12</v>
      </c>
      <c r="F341" s="468"/>
      <c r="G341" s="468"/>
      <c r="H341" s="447">
        <v>4</v>
      </c>
      <c r="I341" s="473"/>
      <c r="J341" s="468"/>
      <c r="K341" s="468"/>
      <c r="L341" s="447">
        <v>4</v>
      </c>
      <c r="M341" s="474"/>
      <c r="N341" s="474"/>
      <c r="O341" s="474"/>
      <c r="P341" s="461">
        <v>4</v>
      </c>
      <c r="Q341" s="465"/>
    </row>
    <row r="342" spans="1:17" ht="18" customHeight="1">
      <c r="A342" s="449" t="s">
        <v>658</v>
      </c>
      <c r="B342" s="447">
        <v>0</v>
      </c>
      <c r="C342" s="468"/>
      <c r="D342" s="448"/>
      <c r="E342" s="441">
        <v>0</v>
      </c>
      <c r="F342" s="468"/>
      <c r="G342" s="468"/>
      <c r="H342" s="468"/>
      <c r="I342" s="473"/>
      <c r="J342" s="468"/>
      <c r="K342" s="468"/>
      <c r="L342" s="468"/>
      <c r="M342" s="474"/>
      <c r="N342" s="474"/>
      <c r="O342" s="474"/>
      <c r="P342" s="461">
        <v>0</v>
      </c>
      <c r="Q342" s="465"/>
    </row>
    <row r="343" spans="1:17" ht="18" customHeight="1">
      <c r="A343" s="449" t="s">
        <v>659</v>
      </c>
      <c r="B343" s="447">
        <v>0</v>
      </c>
      <c r="C343" s="468"/>
      <c r="D343" s="448"/>
      <c r="E343" s="441">
        <v>0</v>
      </c>
      <c r="F343" s="468"/>
      <c r="G343" s="468"/>
      <c r="H343" s="468"/>
      <c r="I343" s="473"/>
      <c r="J343" s="468"/>
      <c r="K343" s="468"/>
      <c r="L343" s="468"/>
      <c r="M343" s="474"/>
      <c r="N343" s="474"/>
      <c r="O343" s="474"/>
      <c r="P343" s="461">
        <v>0</v>
      </c>
      <c r="Q343" s="465"/>
    </row>
    <row r="344" spans="1:17" ht="18" customHeight="1">
      <c r="A344" s="483" t="s">
        <v>660</v>
      </c>
      <c r="B344" s="447">
        <v>0</v>
      </c>
      <c r="C344" s="468"/>
      <c r="D344" s="448"/>
      <c r="E344" s="441">
        <v>0</v>
      </c>
      <c r="F344" s="468"/>
      <c r="G344" s="468"/>
      <c r="H344" s="468"/>
      <c r="I344" s="473"/>
      <c r="J344" s="468"/>
      <c r="K344" s="468"/>
      <c r="L344" s="468"/>
      <c r="M344" s="474"/>
      <c r="N344" s="474"/>
      <c r="O344" s="474"/>
      <c r="P344" s="461">
        <v>0</v>
      </c>
      <c r="Q344" s="465"/>
    </row>
    <row r="345" spans="1:17" ht="18" customHeight="1">
      <c r="A345" s="483" t="s">
        <v>661</v>
      </c>
      <c r="B345" s="447">
        <v>0</v>
      </c>
      <c r="C345" s="468"/>
      <c r="D345" s="448"/>
      <c r="E345" s="441">
        <v>0</v>
      </c>
      <c r="F345" s="468"/>
      <c r="G345" s="468"/>
      <c r="H345" s="468"/>
      <c r="I345" s="473"/>
      <c r="J345" s="468"/>
      <c r="K345" s="468"/>
      <c r="L345" s="468"/>
      <c r="M345" s="474"/>
      <c r="N345" s="474"/>
      <c r="O345" s="474"/>
      <c r="P345" s="461">
        <v>0</v>
      </c>
      <c r="Q345" s="465"/>
    </row>
    <row r="346" spans="1:17" ht="18" customHeight="1">
      <c r="A346" s="449" t="s">
        <v>462</v>
      </c>
      <c r="B346" s="468"/>
      <c r="C346" s="468"/>
      <c r="D346" s="448"/>
      <c r="E346" s="441">
        <v>0</v>
      </c>
      <c r="F346" s="468"/>
      <c r="G346" s="468"/>
      <c r="H346" s="468"/>
      <c r="I346" s="473"/>
      <c r="J346" s="468"/>
      <c r="K346" s="468"/>
      <c r="L346" s="468"/>
      <c r="M346" s="474"/>
      <c r="N346" s="474"/>
      <c r="O346" s="474"/>
      <c r="P346" s="461">
        <v>0</v>
      </c>
      <c r="Q346" s="465"/>
    </row>
    <row r="347" spans="1:17" ht="18" customHeight="1">
      <c r="A347" s="444" t="s">
        <v>662</v>
      </c>
      <c r="B347" s="468"/>
      <c r="C347" s="468"/>
      <c r="D347" s="448"/>
      <c r="E347" s="441">
        <v>0</v>
      </c>
      <c r="F347" s="468"/>
      <c r="G347" s="468"/>
      <c r="H347" s="468"/>
      <c r="I347" s="473"/>
      <c r="J347" s="468"/>
      <c r="K347" s="468"/>
      <c r="L347" s="468"/>
      <c r="M347" s="474"/>
      <c r="N347" s="474"/>
      <c r="O347" s="474"/>
      <c r="P347" s="461">
        <v>0</v>
      </c>
      <c r="Q347" s="465"/>
    </row>
    <row r="348" spans="1:17" ht="18" customHeight="1">
      <c r="A348" s="444" t="s">
        <v>663</v>
      </c>
      <c r="B348" s="468"/>
      <c r="C348" s="468"/>
      <c r="D348" s="446">
        <f>SUM(D349:D356)</f>
        <v>0</v>
      </c>
      <c r="E348" s="441">
        <v>0</v>
      </c>
      <c r="F348" s="468"/>
      <c r="G348" s="468"/>
      <c r="H348" s="468"/>
      <c r="I348" s="473"/>
      <c r="J348" s="468"/>
      <c r="K348" s="468"/>
      <c r="L348" s="468"/>
      <c r="M348" s="474"/>
      <c r="N348" s="474"/>
      <c r="O348" s="474"/>
      <c r="P348" s="461">
        <v>0</v>
      </c>
      <c r="Q348" s="465"/>
    </row>
    <row r="349" spans="1:17" ht="18" customHeight="1">
      <c r="A349" s="444" t="s">
        <v>453</v>
      </c>
      <c r="B349" s="468"/>
      <c r="C349" s="468"/>
      <c r="D349" s="448"/>
      <c r="E349" s="441">
        <v>0</v>
      </c>
      <c r="F349" s="468"/>
      <c r="G349" s="468"/>
      <c r="H349" s="468"/>
      <c r="I349" s="473"/>
      <c r="J349" s="468"/>
      <c r="K349" s="468"/>
      <c r="L349" s="468"/>
      <c r="M349" s="474"/>
      <c r="N349" s="474"/>
      <c r="O349" s="474"/>
      <c r="P349" s="461">
        <v>0</v>
      </c>
      <c r="Q349" s="465"/>
    </row>
    <row r="350" spans="1:17" ht="18" customHeight="1">
      <c r="A350" s="449" t="s">
        <v>454</v>
      </c>
      <c r="B350" s="468"/>
      <c r="C350" s="468"/>
      <c r="D350" s="448"/>
      <c r="E350" s="441">
        <v>0</v>
      </c>
      <c r="F350" s="468"/>
      <c r="G350" s="468"/>
      <c r="H350" s="468"/>
      <c r="I350" s="473"/>
      <c r="J350" s="468"/>
      <c r="K350" s="468"/>
      <c r="L350" s="468"/>
      <c r="M350" s="474"/>
      <c r="N350" s="474"/>
      <c r="O350" s="474"/>
      <c r="P350" s="461">
        <v>0</v>
      </c>
      <c r="Q350" s="465"/>
    </row>
    <row r="351" spans="1:17" ht="18" customHeight="1">
      <c r="A351" s="449" t="s">
        <v>455</v>
      </c>
      <c r="B351" s="468"/>
      <c r="C351" s="468"/>
      <c r="D351" s="448"/>
      <c r="E351" s="441">
        <v>0</v>
      </c>
      <c r="F351" s="468"/>
      <c r="G351" s="468"/>
      <c r="H351" s="468"/>
      <c r="I351" s="473"/>
      <c r="J351" s="468"/>
      <c r="K351" s="468"/>
      <c r="L351" s="468"/>
      <c r="M351" s="474"/>
      <c r="N351" s="474"/>
      <c r="O351" s="474"/>
      <c r="P351" s="461">
        <v>0</v>
      </c>
      <c r="Q351" s="465"/>
    </row>
    <row r="352" spans="1:17" ht="18" customHeight="1">
      <c r="A352" s="449" t="s">
        <v>664</v>
      </c>
      <c r="B352" s="468"/>
      <c r="C352" s="468"/>
      <c r="D352" s="448"/>
      <c r="E352" s="441">
        <v>0</v>
      </c>
      <c r="F352" s="468"/>
      <c r="G352" s="468"/>
      <c r="H352" s="468"/>
      <c r="I352" s="473"/>
      <c r="J352" s="468"/>
      <c r="K352" s="468"/>
      <c r="L352" s="468"/>
      <c r="M352" s="474"/>
      <c r="N352" s="474"/>
      <c r="O352" s="474"/>
      <c r="P352" s="461">
        <v>0</v>
      </c>
      <c r="Q352" s="465"/>
    </row>
    <row r="353" spans="1:17" ht="18" customHeight="1">
      <c r="A353" s="450" t="s">
        <v>665</v>
      </c>
      <c r="B353" s="468"/>
      <c r="C353" s="468"/>
      <c r="D353" s="448"/>
      <c r="E353" s="441">
        <v>0</v>
      </c>
      <c r="F353" s="468"/>
      <c r="G353" s="468"/>
      <c r="H353" s="468"/>
      <c r="I353" s="473"/>
      <c r="J353" s="468"/>
      <c r="K353" s="468"/>
      <c r="L353" s="468"/>
      <c r="M353" s="474"/>
      <c r="N353" s="474"/>
      <c r="O353" s="474"/>
      <c r="P353" s="461">
        <v>0</v>
      </c>
      <c r="Q353" s="465"/>
    </row>
    <row r="354" spans="1:17" ht="18" customHeight="1">
      <c r="A354" s="444" t="s">
        <v>666</v>
      </c>
      <c r="B354" s="468"/>
      <c r="C354" s="468"/>
      <c r="D354" s="448"/>
      <c r="E354" s="441">
        <v>0</v>
      </c>
      <c r="F354" s="468"/>
      <c r="G354" s="468"/>
      <c r="H354" s="468"/>
      <c r="I354" s="473"/>
      <c r="J354" s="468"/>
      <c r="K354" s="468"/>
      <c r="L354" s="468"/>
      <c r="M354" s="474"/>
      <c r="N354" s="474"/>
      <c r="O354" s="474"/>
      <c r="P354" s="461">
        <v>0</v>
      </c>
      <c r="Q354" s="465"/>
    </row>
    <row r="355" spans="1:17" ht="18" customHeight="1">
      <c r="A355" s="444" t="s">
        <v>462</v>
      </c>
      <c r="B355" s="468"/>
      <c r="C355" s="468"/>
      <c r="D355" s="448"/>
      <c r="E355" s="441">
        <v>0</v>
      </c>
      <c r="F355" s="468"/>
      <c r="G355" s="468"/>
      <c r="H355" s="468"/>
      <c r="I355" s="473"/>
      <c r="J355" s="468"/>
      <c r="K355" s="468"/>
      <c r="L355" s="468"/>
      <c r="M355" s="474"/>
      <c r="N355" s="474"/>
      <c r="O355" s="474"/>
      <c r="P355" s="461">
        <v>0</v>
      </c>
      <c r="Q355" s="465"/>
    </row>
    <row r="356" spans="1:17" ht="18" customHeight="1">
      <c r="A356" s="444" t="s">
        <v>667</v>
      </c>
      <c r="B356" s="468"/>
      <c r="C356" s="468"/>
      <c r="D356" s="448"/>
      <c r="E356" s="441">
        <v>0</v>
      </c>
      <c r="F356" s="468"/>
      <c r="G356" s="468"/>
      <c r="H356" s="468"/>
      <c r="I356" s="473"/>
      <c r="J356" s="468"/>
      <c r="K356" s="468"/>
      <c r="L356" s="468"/>
      <c r="M356" s="474"/>
      <c r="N356" s="474"/>
      <c r="O356" s="474"/>
      <c r="P356" s="461">
        <v>0</v>
      </c>
      <c r="Q356" s="465"/>
    </row>
    <row r="357" spans="1:17" ht="18" customHeight="1">
      <c r="A357" s="449" t="s">
        <v>668</v>
      </c>
      <c r="B357" s="468"/>
      <c r="C357" s="468"/>
      <c r="D357" s="446">
        <f>SUM(D358:D365)</f>
        <v>0</v>
      </c>
      <c r="E357" s="441">
        <v>0</v>
      </c>
      <c r="F357" s="468"/>
      <c r="G357" s="468"/>
      <c r="H357" s="468"/>
      <c r="I357" s="473"/>
      <c r="J357" s="468"/>
      <c r="K357" s="468"/>
      <c r="L357" s="468"/>
      <c r="M357" s="474"/>
      <c r="N357" s="474"/>
      <c r="O357" s="474"/>
      <c r="P357" s="461">
        <v>0</v>
      </c>
      <c r="Q357" s="465"/>
    </row>
    <row r="358" spans="1:17" ht="18" customHeight="1">
      <c r="A358" s="449" t="s">
        <v>453</v>
      </c>
      <c r="B358" s="468"/>
      <c r="C358" s="468"/>
      <c r="D358" s="448"/>
      <c r="E358" s="441">
        <v>0</v>
      </c>
      <c r="F358" s="468"/>
      <c r="G358" s="468"/>
      <c r="H358" s="468"/>
      <c r="I358" s="473"/>
      <c r="J358" s="468"/>
      <c r="K358" s="468"/>
      <c r="L358" s="468"/>
      <c r="M358" s="474"/>
      <c r="N358" s="474"/>
      <c r="O358" s="474"/>
      <c r="P358" s="461">
        <v>0</v>
      </c>
      <c r="Q358" s="465"/>
    </row>
    <row r="359" spans="1:17" ht="18" customHeight="1">
      <c r="A359" s="449" t="s">
        <v>454</v>
      </c>
      <c r="B359" s="468"/>
      <c r="C359" s="468"/>
      <c r="D359" s="448"/>
      <c r="E359" s="441">
        <v>0</v>
      </c>
      <c r="F359" s="468"/>
      <c r="G359" s="468"/>
      <c r="H359" s="468"/>
      <c r="I359" s="473"/>
      <c r="J359" s="468"/>
      <c r="K359" s="468"/>
      <c r="L359" s="468"/>
      <c r="M359" s="474"/>
      <c r="N359" s="474"/>
      <c r="O359" s="474"/>
      <c r="P359" s="461">
        <v>0</v>
      </c>
      <c r="Q359" s="465"/>
    </row>
    <row r="360" spans="1:17" ht="18" customHeight="1">
      <c r="A360" s="444" t="s">
        <v>455</v>
      </c>
      <c r="B360" s="468"/>
      <c r="C360" s="468"/>
      <c r="D360" s="448"/>
      <c r="E360" s="441">
        <v>0</v>
      </c>
      <c r="F360" s="468"/>
      <c r="G360" s="468"/>
      <c r="H360" s="468"/>
      <c r="I360" s="473"/>
      <c r="J360" s="468"/>
      <c r="K360" s="468"/>
      <c r="L360" s="468"/>
      <c r="M360" s="474"/>
      <c r="N360" s="474"/>
      <c r="O360" s="474"/>
      <c r="P360" s="461">
        <v>0</v>
      </c>
      <c r="Q360" s="465"/>
    </row>
    <row r="361" spans="1:17" ht="18" customHeight="1">
      <c r="A361" s="444" t="s">
        <v>669</v>
      </c>
      <c r="B361" s="468"/>
      <c r="C361" s="468"/>
      <c r="D361" s="448"/>
      <c r="E361" s="441">
        <v>0</v>
      </c>
      <c r="F361" s="468"/>
      <c r="G361" s="468"/>
      <c r="H361" s="468"/>
      <c r="I361" s="473"/>
      <c r="J361" s="468"/>
      <c r="K361" s="468"/>
      <c r="L361" s="468"/>
      <c r="M361" s="474"/>
      <c r="N361" s="474"/>
      <c r="O361" s="474"/>
      <c r="P361" s="461">
        <v>0</v>
      </c>
      <c r="Q361" s="465"/>
    </row>
    <row r="362" spans="1:17" ht="18" customHeight="1">
      <c r="A362" s="444" t="s">
        <v>670</v>
      </c>
      <c r="B362" s="468"/>
      <c r="C362" s="468"/>
      <c r="D362" s="448"/>
      <c r="E362" s="441">
        <v>0</v>
      </c>
      <c r="F362" s="468"/>
      <c r="G362" s="468"/>
      <c r="H362" s="468"/>
      <c r="I362" s="473"/>
      <c r="J362" s="468"/>
      <c r="K362" s="468"/>
      <c r="L362" s="468"/>
      <c r="M362" s="474"/>
      <c r="N362" s="474"/>
      <c r="O362" s="474"/>
      <c r="P362" s="461">
        <v>0</v>
      </c>
      <c r="Q362" s="465"/>
    </row>
    <row r="363" spans="1:17" ht="18" customHeight="1">
      <c r="A363" s="449" t="s">
        <v>671</v>
      </c>
      <c r="B363" s="468"/>
      <c r="C363" s="468"/>
      <c r="D363" s="448"/>
      <c r="E363" s="441">
        <v>0</v>
      </c>
      <c r="F363" s="468"/>
      <c r="G363" s="468"/>
      <c r="H363" s="468"/>
      <c r="I363" s="473"/>
      <c r="J363" s="468"/>
      <c r="K363" s="468"/>
      <c r="L363" s="468"/>
      <c r="M363" s="474"/>
      <c r="N363" s="474"/>
      <c r="O363" s="474"/>
      <c r="P363" s="461">
        <v>0</v>
      </c>
      <c r="Q363" s="465"/>
    </row>
    <row r="364" spans="1:17" ht="18" customHeight="1">
      <c r="A364" s="449" t="s">
        <v>462</v>
      </c>
      <c r="B364" s="468"/>
      <c r="C364" s="468"/>
      <c r="D364" s="448"/>
      <c r="E364" s="441">
        <v>0</v>
      </c>
      <c r="F364" s="468"/>
      <c r="G364" s="468"/>
      <c r="H364" s="468"/>
      <c r="I364" s="473"/>
      <c r="J364" s="468"/>
      <c r="K364" s="468"/>
      <c r="L364" s="468"/>
      <c r="M364" s="474"/>
      <c r="N364" s="474"/>
      <c r="O364" s="474"/>
      <c r="P364" s="461">
        <v>0</v>
      </c>
      <c r="Q364" s="465"/>
    </row>
    <row r="365" spans="1:17" ht="18" customHeight="1">
      <c r="A365" s="449" t="s">
        <v>672</v>
      </c>
      <c r="B365" s="468"/>
      <c r="C365" s="468"/>
      <c r="D365" s="448"/>
      <c r="E365" s="441">
        <v>0</v>
      </c>
      <c r="F365" s="468"/>
      <c r="G365" s="468"/>
      <c r="H365" s="468"/>
      <c r="I365" s="473"/>
      <c r="J365" s="468"/>
      <c r="K365" s="468"/>
      <c r="L365" s="468"/>
      <c r="M365" s="474"/>
      <c r="N365" s="474"/>
      <c r="O365" s="474"/>
      <c r="P365" s="461">
        <v>0</v>
      </c>
      <c r="Q365" s="465"/>
    </row>
    <row r="366" spans="1:17" ht="18" customHeight="1">
      <c r="A366" s="450" t="s">
        <v>673</v>
      </c>
      <c r="B366" s="445">
        <f>SUM(B367:B373)</f>
        <v>5</v>
      </c>
      <c r="C366" s="445">
        <f>SUM(C367:C373)</f>
        <v>5</v>
      </c>
      <c r="D366" s="446">
        <f>SUM(D367:D373)</f>
        <v>0</v>
      </c>
      <c r="E366" s="441">
        <v>5</v>
      </c>
      <c r="F366" s="445">
        <f>SUM(F367:F373)</f>
        <v>0</v>
      </c>
      <c r="G366" s="445">
        <f>SUM(G367:G373)</f>
        <v>0</v>
      </c>
      <c r="H366" s="445">
        <f>SUM(H367:H373)</f>
        <v>5</v>
      </c>
      <c r="I366" s="445">
        <f aca="true" t="shared" si="62" ref="I366:O366">SUM(I367:I373)</f>
        <v>0</v>
      </c>
      <c r="J366" s="445">
        <f t="shared" si="62"/>
        <v>0</v>
      </c>
      <c r="K366" s="445">
        <f t="shared" si="62"/>
        <v>0</v>
      </c>
      <c r="L366" s="445">
        <f t="shared" si="62"/>
        <v>5</v>
      </c>
      <c r="M366" s="445">
        <f t="shared" si="62"/>
        <v>0</v>
      </c>
      <c r="N366" s="445">
        <f t="shared" si="62"/>
        <v>0</v>
      </c>
      <c r="O366" s="445">
        <f t="shared" si="62"/>
        <v>0</v>
      </c>
      <c r="P366" s="461">
        <v>5</v>
      </c>
      <c r="Q366" s="465"/>
    </row>
    <row r="367" spans="1:17" ht="18" customHeight="1">
      <c r="A367" s="444" t="s">
        <v>453</v>
      </c>
      <c r="B367" s="468"/>
      <c r="C367" s="468"/>
      <c r="D367" s="448"/>
      <c r="E367" s="441">
        <v>0</v>
      </c>
      <c r="F367" s="468"/>
      <c r="G367" s="468"/>
      <c r="H367" s="468"/>
      <c r="I367" s="473"/>
      <c r="J367" s="468"/>
      <c r="K367" s="468"/>
      <c r="L367" s="468"/>
      <c r="M367" s="474"/>
      <c r="N367" s="474"/>
      <c r="O367" s="474"/>
      <c r="P367" s="461">
        <v>0</v>
      </c>
      <c r="Q367" s="465"/>
    </row>
    <row r="368" spans="1:17" ht="18" customHeight="1">
      <c r="A368" s="444" t="s">
        <v>454</v>
      </c>
      <c r="B368" s="468"/>
      <c r="C368" s="468"/>
      <c r="D368" s="448"/>
      <c r="E368" s="441">
        <v>0</v>
      </c>
      <c r="F368" s="468"/>
      <c r="G368" s="468"/>
      <c r="H368" s="468"/>
      <c r="I368" s="473"/>
      <c r="J368" s="468"/>
      <c r="K368" s="468"/>
      <c r="L368" s="468"/>
      <c r="M368" s="474"/>
      <c r="N368" s="474"/>
      <c r="O368" s="474"/>
      <c r="P368" s="461">
        <v>0</v>
      </c>
      <c r="Q368" s="465"/>
    </row>
    <row r="369" spans="1:17" ht="18" customHeight="1">
      <c r="A369" s="444" t="s">
        <v>455</v>
      </c>
      <c r="B369" s="468"/>
      <c r="C369" s="468"/>
      <c r="D369" s="448"/>
      <c r="E369" s="441">
        <v>0</v>
      </c>
      <c r="F369" s="468"/>
      <c r="G369" s="468"/>
      <c r="H369" s="468"/>
      <c r="I369" s="473"/>
      <c r="J369" s="468"/>
      <c r="K369" s="468"/>
      <c r="L369" s="468"/>
      <c r="M369" s="474"/>
      <c r="N369" s="474"/>
      <c r="O369" s="474"/>
      <c r="P369" s="461">
        <v>0</v>
      </c>
      <c r="Q369" s="465"/>
    </row>
    <row r="370" spans="1:17" ht="18" customHeight="1">
      <c r="A370" s="449" t="s">
        <v>674</v>
      </c>
      <c r="B370" s="468"/>
      <c r="C370" s="468"/>
      <c r="D370" s="448"/>
      <c r="E370" s="441">
        <v>0</v>
      </c>
      <c r="F370" s="468"/>
      <c r="G370" s="468"/>
      <c r="H370" s="468"/>
      <c r="I370" s="473"/>
      <c r="J370" s="468"/>
      <c r="K370" s="468"/>
      <c r="L370" s="468"/>
      <c r="M370" s="474"/>
      <c r="N370" s="474"/>
      <c r="O370" s="474"/>
      <c r="P370" s="461">
        <v>0</v>
      </c>
      <c r="Q370" s="465"/>
    </row>
    <row r="371" spans="1:17" ht="18" customHeight="1">
      <c r="A371" s="449" t="s">
        <v>675</v>
      </c>
      <c r="B371" s="447">
        <v>5</v>
      </c>
      <c r="C371" s="468">
        <v>5</v>
      </c>
      <c r="D371" s="448"/>
      <c r="E371" s="441">
        <v>5</v>
      </c>
      <c r="F371" s="468"/>
      <c r="G371" s="468"/>
      <c r="H371" s="468">
        <v>5</v>
      </c>
      <c r="I371" s="473"/>
      <c r="J371" s="468"/>
      <c r="K371" s="468"/>
      <c r="L371" s="468">
        <v>5</v>
      </c>
      <c r="M371" s="474"/>
      <c r="N371" s="474"/>
      <c r="O371" s="474"/>
      <c r="P371" s="461">
        <v>5</v>
      </c>
      <c r="Q371" s="465"/>
    </row>
    <row r="372" spans="1:17" ht="18" customHeight="1">
      <c r="A372" s="449" t="s">
        <v>462</v>
      </c>
      <c r="B372" s="468"/>
      <c r="C372" s="468"/>
      <c r="D372" s="448"/>
      <c r="E372" s="441">
        <v>0</v>
      </c>
      <c r="F372" s="468"/>
      <c r="G372" s="468"/>
      <c r="H372" s="468"/>
      <c r="I372" s="473"/>
      <c r="J372" s="468"/>
      <c r="K372" s="468"/>
      <c r="L372" s="468"/>
      <c r="M372" s="474"/>
      <c r="N372" s="474"/>
      <c r="O372" s="474"/>
      <c r="P372" s="461">
        <v>0</v>
      </c>
      <c r="Q372" s="465"/>
    </row>
    <row r="373" spans="1:17" ht="18" customHeight="1">
      <c r="A373" s="444" t="s">
        <v>676</v>
      </c>
      <c r="B373" s="468"/>
      <c r="C373" s="468"/>
      <c r="D373" s="448"/>
      <c r="E373" s="441">
        <v>0</v>
      </c>
      <c r="F373" s="468"/>
      <c r="G373" s="468"/>
      <c r="H373" s="468"/>
      <c r="I373" s="473"/>
      <c r="J373" s="468"/>
      <c r="K373" s="468"/>
      <c r="L373" s="468"/>
      <c r="M373" s="474"/>
      <c r="N373" s="474"/>
      <c r="O373" s="474"/>
      <c r="P373" s="461">
        <v>0</v>
      </c>
      <c r="Q373" s="465"/>
    </row>
    <row r="374" spans="1:17" ht="18" customHeight="1">
      <c r="A374" s="444" t="s">
        <v>677</v>
      </c>
      <c r="B374" s="468"/>
      <c r="C374" s="468"/>
      <c r="D374" s="446">
        <f>SUM(D375:D381)</f>
        <v>0</v>
      </c>
      <c r="E374" s="441">
        <v>0</v>
      </c>
      <c r="F374" s="468"/>
      <c r="G374" s="468"/>
      <c r="H374" s="468"/>
      <c r="I374" s="473"/>
      <c r="J374" s="468"/>
      <c r="K374" s="468"/>
      <c r="L374" s="468"/>
      <c r="M374" s="474"/>
      <c r="N374" s="474"/>
      <c r="O374" s="474"/>
      <c r="P374" s="461">
        <v>0</v>
      </c>
      <c r="Q374" s="465"/>
    </row>
    <row r="375" spans="1:17" ht="18" customHeight="1">
      <c r="A375" s="444" t="s">
        <v>453</v>
      </c>
      <c r="B375" s="468"/>
      <c r="C375" s="468"/>
      <c r="D375" s="448"/>
      <c r="E375" s="441">
        <v>0</v>
      </c>
      <c r="F375" s="468"/>
      <c r="G375" s="468"/>
      <c r="H375" s="468"/>
      <c r="I375" s="473"/>
      <c r="J375" s="468"/>
      <c r="K375" s="468"/>
      <c r="L375" s="468"/>
      <c r="M375" s="474"/>
      <c r="N375" s="474"/>
      <c r="O375" s="474"/>
      <c r="P375" s="461">
        <v>0</v>
      </c>
      <c r="Q375" s="465"/>
    </row>
    <row r="376" spans="1:17" ht="18" customHeight="1">
      <c r="A376" s="449" t="s">
        <v>454</v>
      </c>
      <c r="B376" s="468"/>
      <c r="C376" s="468"/>
      <c r="D376" s="448"/>
      <c r="E376" s="441">
        <v>0</v>
      </c>
      <c r="F376" s="468"/>
      <c r="G376" s="468"/>
      <c r="H376" s="468"/>
      <c r="I376" s="473"/>
      <c r="J376" s="468"/>
      <c r="K376" s="468"/>
      <c r="L376" s="468"/>
      <c r="M376" s="474"/>
      <c r="N376" s="474"/>
      <c r="O376" s="474"/>
      <c r="P376" s="461">
        <v>0</v>
      </c>
      <c r="Q376" s="465"/>
    </row>
    <row r="377" spans="1:17" ht="18" customHeight="1">
      <c r="A377" s="449" t="s">
        <v>678</v>
      </c>
      <c r="B377" s="468"/>
      <c r="C377" s="468"/>
      <c r="D377" s="448"/>
      <c r="E377" s="441">
        <v>0</v>
      </c>
      <c r="F377" s="468"/>
      <c r="G377" s="468"/>
      <c r="H377" s="468"/>
      <c r="I377" s="473"/>
      <c r="J377" s="468"/>
      <c r="K377" s="468"/>
      <c r="L377" s="468"/>
      <c r="M377" s="474"/>
      <c r="N377" s="474"/>
      <c r="O377" s="474"/>
      <c r="P377" s="461">
        <v>0</v>
      </c>
      <c r="Q377" s="465"/>
    </row>
    <row r="378" spans="1:17" ht="18" customHeight="1">
      <c r="A378" s="449" t="s">
        <v>679</v>
      </c>
      <c r="B378" s="468"/>
      <c r="C378" s="468"/>
      <c r="D378" s="448"/>
      <c r="E378" s="441">
        <v>0</v>
      </c>
      <c r="F378" s="468"/>
      <c r="G378" s="468"/>
      <c r="H378" s="468"/>
      <c r="I378" s="473"/>
      <c r="J378" s="468"/>
      <c r="K378" s="468"/>
      <c r="L378" s="468"/>
      <c r="M378" s="474"/>
      <c r="N378" s="474"/>
      <c r="O378" s="474"/>
      <c r="P378" s="461">
        <v>0</v>
      </c>
      <c r="Q378" s="465"/>
    </row>
    <row r="379" spans="1:17" ht="18" customHeight="1">
      <c r="A379" s="450" t="s">
        <v>680</v>
      </c>
      <c r="B379" s="468"/>
      <c r="C379" s="468"/>
      <c r="D379" s="448"/>
      <c r="E379" s="441">
        <v>0</v>
      </c>
      <c r="F379" s="468"/>
      <c r="G379" s="468"/>
      <c r="H379" s="468"/>
      <c r="I379" s="473"/>
      <c r="J379" s="468"/>
      <c r="K379" s="468"/>
      <c r="L379" s="468"/>
      <c r="M379" s="474"/>
      <c r="N379" s="474"/>
      <c r="O379" s="474"/>
      <c r="P379" s="461">
        <v>0</v>
      </c>
      <c r="Q379" s="465"/>
    </row>
    <row r="380" spans="1:17" ht="18" customHeight="1">
      <c r="A380" s="444" t="s">
        <v>633</v>
      </c>
      <c r="B380" s="468"/>
      <c r="C380" s="468"/>
      <c r="D380" s="448"/>
      <c r="E380" s="441">
        <v>0</v>
      </c>
      <c r="F380" s="468"/>
      <c r="G380" s="468"/>
      <c r="H380" s="468"/>
      <c r="I380" s="473"/>
      <c r="J380" s="468"/>
      <c r="K380" s="468"/>
      <c r="L380" s="468"/>
      <c r="M380" s="474"/>
      <c r="N380" s="474"/>
      <c r="O380" s="474"/>
      <c r="P380" s="461">
        <v>0</v>
      </c>
      <c r="Q380" s="465"/>
    </row>
    <row r="381" spans="1:17" ht="20.25" customHeight="1">
      <c r="A381" s="444" t="s">
        <v>681</v>
      </c>
      <c r="B381" s="468"/>
      <c r="C381" s="468"/>
      <c r="D381" s="448"/>
      <c r="E381" s="441">
        <v>0</v>
      </c>
      <c r="F381" s="468"/>
      <c r="G381" s="468"/>
      <c r="H381" s="468"/>
      <c r="I381" s="473"/>
      <c r="J381" s="468"/>
      <c r="K381" s="468"/>
      <c r="L381" s="468"/>
      <c r="M381" s="474"/>
      <c r="N381" s="474"/>
      <c r="O381" s="474"/>
      <c r="P381" s="461">
        <v>0</v>
      </c>
      <c r="Q381" s="465"/>
    </row>
    <row r="382" spans="1:17" ht="20.25" customHeight="1">
      <c r="A382" s="444" t="s">
        <v>682</v>
      </c>
      <c r="B382" s="468"/>
      <c r="C382" s="468"/>
      <c r="D382" s="446">
        <f>SUM(D383:D391)</f>
        <v>0</v>
      </c>
      <c r="E382" s="441">
        <v>0</v>
      </c>
      <c r="F382" s="468"/>
      <c r="G382" s="468"/>
      <c r="H382" s="468"/>
      <c r="I382" s="473"/>
      <c r="J382" s="468"/>
      <c r="K382" s="468"/>
      <c r="L382" s="468"/>
      <c r="M382" s="474"/>
      <c r="N382" s="474"/>
      <c r="O382" s="474"/>
      <c r="P382" s="461">
        <v>0</v>
      </c>
      <c r="Q382" s="465"/>
    </row>
    <row r="383" spans="1:17" ht="20.25" customHeight="1">
      <c r="A383" s="444" t="s">
        <v>683</v>
      </c>
      <c r="B383" s="468"/>
      <c r="C383" s="468"/>
      <c r="D383" s="448"/>
      <c r="E383" s="441">
        <v>0</v>
      </c>
      <c r="F383" s="468"/>
      <c r="G383" s="468"/>
      <c r="H383" s="468"/>
      <c r="I383" s="473"/>
      <c r="J383" s="468"/>
      <c r="K383" s="468"/>
      <c r="L383" s="468"/>
      <c r="M383" s="474"/>
      <c r="N383" s="474"/>
      <c r="O383" s="474"/>
      <c r="P383" s="461">
        <v>0</v>
      </c>
      <c r="Q383" s="465"/>
    </row>
    <row r="384" spans="1:17" ht="20.25" customHeight="1">
      <c r="A384" s="444" t="s">
        <v>453</v>
      </c>
      <c r="B384" s="468"/>
      <c r="C384" s="468"/>
      <c r="D384" s="448"/>
      <c r="E384" s="441">
        <v>0</v>
      </c>
      <c r="F384" s="468"/>
      <c r="G384" s="468"/>
      <c r="H384" s="468"/>
      <c r="I384" s="473"/>
      <c r="J384" s="468"/>
      <c r="K384" s="468"/>
      <c r="L384" s="468"/>
      <c r="M384" s="474"/>
      <c r="N384" s="474"/>
      <c r="O384" s="474"/>
      <c r="P384" s="461">
        <v>0</v>
      </c>
      <c r="Q384" s="465"/>
    </row>
    <row r="385" spans="1:17" ht="20.25" customHeight="1">
      <c r="A385" s="449" t="s">
        <v>454</v>
      </c>
      <c r="B385" s="468"/>
      <c r="C385" s="468"/>
      <c r="D385" s="448"/>
      <c r="E385" s="441">
        <v>0</v>
      </c>
      <c r="F385" s="468"/>
      <c r="G385" s="468"/>
      <c r="H385" s="468"/>
      <c r="I385" s="473"/>
      <c r="J385" s="468"/>
      <c r="K385" s="468"/>
      <c r="L385" s="468"/>
      <c r="M385" s="474"/>
      <c r="N385" s="474"/>
      <c r="O385" s="474"/>
      <c r="P385" s="461">
        <v>0</v>
      </c>
      <c r="Q385" s="465"/>
    </row>
    <row r="386" spans="1:17" ht="20.25" customHeight="1">
      <c r="A386" s="444" t="s">
        <v>684</v>
      </c>
      <c r="B386" s="468"/>
      <c r="C386" s="468"/>
      <c r="D386" s="448"/>
      <c r="E386" s="441">
        <v>0</v>
      </c>
      <c r="F386" s="468"/>
      <c r="G386" s="468"/>
      <c r="H386" s="468"/>
      <c r="I386" s="473"/>
      <c r="J386" s="468"/>
      <c r="K386" s="468"/>
      <c r="L386" s="468"/>
      <c r="M386" s="474"/>
      <c r="N386" s="474"/>
      <c r="O386" s="474"/>
      <c r="P386" s="461">
        <v>0</v>
      </c>
      <c r="Q386" s="465"/>
    </row>
    <row r="387" spans="1:17" ht="18" customHeight="1">
      <c r="A387" s="444" t="s">
        <v>685</v>
      </c>
      <c r="B387" s="468"/>
      <c r="C387" s="468"/>
      <c r="D387" s="448"/>
      <c r="E387" s="441">
        <v>0</v>
      </c>
      <c r="F387" s="468"/>
      <c r="G387" s="468"/>
      <c r="H387" s="468"/>
      <c r="I387" s="473"/>
      <c r="J387" s="468"/>
      <c r="K387" s="468"/>
      <c r="L387" s="468"/>
      <c r="M387" s="474"/>
      <c r="N387" s="474"/>
      <c r="O387" s="474"/>
      <c r="P387" s="461">
        <v>0</v>
      </c>
      <c r="Q387" s="465"/>
    </row>
    <row r="388" spans="1:17" ht="18" customHeight="1">
      <c r="A388" s="444" t="s">
        <v>686</v>
      </c>
      <c r="B388" s="468"/>
      <c r="C388" s="468"/>
      <c r="D388" s="448"/>
      <c r="E388" s="441">
        <v>0</v>
      </c>
      <c r="F388" s="468"/>
      <c r="G388" s="468"/>
      <c r="H388" s="468"/>
      <c r="I388" s="473"/>
      <c r="J388" s="468"/>
      <c r="K388" s="468"/>
      <c r="L388" s="468"/>
      <c r="M388" s="474"/>
      <c r="N388" s="474"/>
      <c r="O388" s="474"/>
      <c r="P388" s="461">
        <v>0</v>
      </c>
      <c r="Q388" s="465"/>
    </row>
    <row r="389" spans="1:17" ht="18" customHeight="1">
      <c r="A389" s="444" t="s">
        <v>687</v>
      </c>
      <c r="B389" s="468"/>
      <c r="C389" s="468"/>
      <c r="D389" s="448"/>
      <c r="E389" s="441">
        <v>0</v>
      </c>
      <c r="F389" s="468"/>
      <c r="G389" s="468"/>
      <c r="H389" s="468"/>
      <c r="I389" s="473"/>
      <c r="J389" s="468"/>
      <c r="K389" s="468"/>
      <c r="L389" s="468"/>
      <c r="M389" s="474"/>
      <c r="N389" s="474"/>
      <c r="O389" s="474"/>
      <c r="P389" s="461">
        <v>0</v>
      </c>
      <c r="Q389" s="465"/>
    </row>
    <row r="390" spans="1:17" ht="18" customHeight="1">
      <c r="A390" s="444" t="s">
        <v>688</v>
      </c>
      <c r="B390" s="468"/>
      <c r="C390" s="468"/>
      <c r="D390" s="448"/>
      <c r="E390" s="441">
        <v>0</v>
      </c>
      <c r="F390" s="468"/>
      <c r="G390" s="468"/>
      <c r="H390" s="468"/>
      <c r="I390" s="473"/>
      <c r="J390" s="468"/>
      <c r="K390" s="468"/>
      <c r="L390" s="468"/>
      <c r="M390" s="474"/>
      <c r="N390" s="474"/>
      <c r="O390" s="474"/>
      <c r="P390" s="461">
        <v>0</v>
      </c>
      <c r="Q390" s="465"/>
    </row>
    <row r="391" spans="1:17" ht="18" customHeight="1">
      <c r="A391" s="449" t="s">
        <v>689</v>
      </c>
      <c r="B391" s="468"/>
      <c r="C391" s="468"/>
      <c r="D391" s="448"/>
      <c r="E391" s="441">
        <v>0</v>
      </c>
      <c r="F391" s="468"/>
      <c r="G391" s="468"/>
      <c r="H391" s="468"/>
      <c r="I391" s="473"/>
      <c r="J391" s="468"/>
      <c r="K391" s="468"/>
      <c r="L391" s="468"/>
      <c r="M391" s="474"/>
      <c r="N391" s="474"/>
      <c r="O391" s="474"/>
      <c r="P391" s="461">
        <v>0</v>
      </c>
      <c r="Q391" s="465"/>
    </row>
    <row r="392" spans="1:17" s="425" customFormat="1" ht="18" customHeight="1">
      <c r="A392" s="442" t="s">
        <v>690</v>
      </c>
      <c r="B392" s="482">
        <f aca="true" t="shared" si="63" ref="B392:H392">B393+B398+B407+B414+B428+B432+B438+B445</f>
        <v>50460</v>
      </c>
      <c r="C392" s="482">
        <f t="shared" si="63"/>
        <v>45226</v>
      </c>
      <c r="D392" s="481">
        <f>SUM(D393,D398,D407,D414,D420,D424,D428,D432,D438,D445)</f>
        <v>1721</v>
      </c>
      <c r="E392" s="441">
        <v>52181</v>
      </c>
      <c r="F392" s="482">
        <f t="shared" si="63"/>
        <v>0</v>
      </c>
      <c r="G392" s="482">
        <f t="shared" si="63"/>
        <v>0</v>
      </c>
      <c r="H392" s="482">
        <f t="shared" si="63"/>
        <v>45226</v>
      </c>
      <c r="I392" s="482">
        <f aca="true" t="shared" si="64" ref="I392:O392">I393+I398+I407+I414+I428+I432+I438+I445</f>
        <v>0</v>
      </c>
      <c r="J392" s="482">
        <f t="shared" si="64"/>
        <v>0</v>
      </c>
      <c r="K392" s="482">
        <f t="shared" si="64"/>
        <v>0</v>
      </c>
      <c r="L392" s="482">
        <f t="shared" si="64"/>
        <v>45226</v>
      </c>
      <c r="M392" s="482">
        <f t="shared" si="64"/>
        <v>0</v>
      </c>
      <c r="N392" s="482">
        <f t="shared" si="64"/>
        <v>0</v>
      </c>
      <c r="O392" s="482">
        <f t="shared" si="64"/>
        <v>28</v>
      </c>
      <c r="P392" s="461">
        <v>45254</v>
      </c>
      <c r="Q392" s="464"/>
    </row>
    <row r="393" spans="1:17" ht="18" customHeight="1">
      <c r="A393" s="449" t="s">
        <v>691</v>
      </c>
      <c r="B393" s="445">
        <f aca="true" t="shared" si="65" ref="B393:H393">SUM(B394:B397)</f>
        <v>88</v>
      </c>
      <c r="C393" s="445">
        <f t="shared" si="65"/>
        <v>88</v>
      </c>
      <c r="D393" s="446">
        <f t="shared" si="65"/>
        <v>11</v>
      </c>
      <c r="E393" s="441">
        <v>99</v>
      </c>
      <c r="F393" s="445">
        <f t="shared" si="65"/>
        <v>0</v>
      </c>
      <c r="G393" s="445">
        <f t="shared" si="65"/>
        <v>0</v>
      </c>
      <c r="H393" s="445">
        <f t="shared" si="65"/>
        <v>88</v>
      </c>
      <c r="I393" s="445">
        <f aca="true" t="shared" si="66" ref="I393:O393">SUM(I394:I397)</f>
        <v>0</v>
      </c>
      <c r="J393" s="445">
        <f t="shared" si="66"/>
        <v>0</v>
      </c>
      <c r="K393" s="445">
        <f t="shared" si="66"/>
        <v>0</v>
      </c>
      <c r="L393" s="445">
        <f t="shared" si="66"/>
        <v>88</v>
      </c>
      <c r="M393" s="445">
        <f t="shared" si="66"/>
        <v>0</v>
      </c>
      <c r="N393" s="445">
        <f t="shared" si="66"/>
        <v>0</v>
      </c>
      <c r="O393" s="445">
        <f t="shared" si="66"/>
        <v>28</v>
      </c>
      <c r="P393" s="461">
        <v>116</v>
      </c>
      <c r="Q393" s="465"/>
    </row>
    <row r="394" spans="1:17" ht="18" customHeight="1">
      <c r="A394" s="444" t="s">
        <v>453</v>
      </c>
      <c r="B394" s="447">
        <v>88</v>
      </c>
      <c r="C394" s="468">
        <v>88</v>
      </c>
      <c r="D394" s="448"/>
      <c r="E394" s="441">
        <v>88</v>
      </c>
      <c r="F394" s="468"/>
      <c r="G394" s="468"/>
      <c r="H394" s="468">
        <v>88</v>
      </c>
      <c r="I394" s="473"/>
      <c r="J394" s="468"/>
      <c r="K394" s="468"/>
      <c r="L394" s="468">
        <v>88</v>
      </c>
      <c r="M394" s="474"/>
      <c r="N394" s="474"/>
      <c r="O394" s="474"/>
      <c r="P394" s="461">
        <v>88</v>
      </c>
      <c r="Q394" s="465"/>
    </row>
    <row r="395" spans="1:17" ht="18" customHeight="1">
      <c r="A395" s="444" t="s">
        <v>454</v>
      </c>
      <c r="B395" s="447"/>
      <c r="C395" s="468"/>
      <c r="D395" s="448"/>
      <c r="E395" s="441">
        <v>0</v>
      </c>
      <c r="F395" s="468"/>
      <c r="G395" s="468"/>
      <c r="H395" s="468"/>
      <c r="I395" s="473"/>
      <c r="J395" s="468"/>
      <c r="K395" s="468"/>
      <c r="L395" s="468"/>
      <c r="M395" s="474"/>
      <c r="N395" s="474"/>
      <c r="O395" s="474">
        <v>28</v>
      </c>
      <c r="P395" s="461">
        <v>28</v>
      </c>
      <c r="Q395" s="465"/>
    </row>
    <row r="396" spans="1:17" ht="18" customHeight="1">
      <c r="A396" s="444" t="s">
        <v>455</v>
      </c>
      <c r="B396" s="447"/>
      <c r="C396" s="468"/>
      <c r="D396" s="448"/>
      <c r="E396" s="441">
        <v>0</v>
      </c>
      <c r="F396" s="468"/>
      <c r="G396" s="468"/>
      <c r="H396" s="468"/>
      <c r="I396" s="473"/>
      <c r="J396" s="468"/>
      <c r="K396" s="468"/>
      <c r="L396" s="468"/>
      <c r="M396" s="474"/>
      <c r="N396" s="474"/>
      <c r="O396" s="474"/>
      <c r="P396" s="461">
        <v>0</v>
      </c>
      <c r="Q396" s="465"/>
    </row>
    <row r="397" spans="1:17" ht="18" customHeight="1">
      <c r="A397" s="449" t="s">
        <v>692</v>
      </c>
      <c r="B397" s="447"/>
      <c r="C397" s="468"/>
      <c r="D397" s="448">
        <v>11</v>
      </c>
      <c r="E397" s="441">
        <v>11</v>
      </c>
      <c r="F397" s="468"/>
      <c r="G397" s="468"/>
      <c r="H397" s="468"/>
      <c r="I397" s="473"/>
      <c r="J397" s="468"/>
      <c r="K397" s="468"/>
      <c r="L397" s="468"/>
      <c r="M397" s="474"/>
      <c r="N397" s="474"/>
      <c r="O397" s="474"/>
      <c r="P397" s="461">
        <v>0</v>
      </c>
      <c r="Q397" s="465"/>
    </row>
    <row r="398" spans="1:17" ht="18" customHeight="1">
      <c r="A398" s="444" t="s">
        <v>693</v>
      </c>
      <c r="B398" s="445">
        <f aca="true" t="shared" si="67" ref="B398:H398">SUM(B399:B406)</f>
        <v>42559</v>
      </c>
      <c r="C398" s="445">
        <f t="shared" si="67"/>
        <v>38513</v>
      </c>
      <c r="D398" s="446">
        <f t="shared" si="67"/>
        <v>1328</v>
      </c>
      <c r="E398" s="441">
        <v>43887</v>
      </c>
      <c r="F398" s="445">
        <f t="shared" si="67"/>
        <v>0</v>
      </c>
      <c r="G398" s="445">
        <f t="shared" si="67"/>
        <v>0</v>
      </c>
      <c r="H398" s="445">
        <f t="shared" si="67"/>
        <v>38513</v>
      </c>
      <c r="I398" s="445">
        <f aca="true" t="shared" si="68" ref="I398:O398">SUM(I399:I406)</f>
        <v>0</v>
      </c>
      <c r="J398" s="445">
        <f t="shared" si="68"/>
        <v>0</v>
      </c>
      <c r="K398" s="445">
        <f t="shared" si="68"/>
        <v>0</v>
      </c>
      <c r="L398" s="445">
        <f t="shared" si="68"/>
        <v>38513</v>
      </c>
      <c r="M398" s="445">
        <f t="shared" si="68"/>
        <v>0</v>
      </c>
      <c r="N398" s="445">
        <f t="shared" si="68"/>
        <v>0</v>
      </c>
      <c r="O398" s="445">
        <f t="shared" si="68"/>
        <v>0</v>
      </c>
      <c r="P398" s="461">
        <v>38513</v>
      </c>
      <c r="Q398" s="465"/>
    </row>
    <row r="399" spans="1:17" ht="18" customHeight="1">
      <c r="A399" s="444" t="s">
        <v>694</v>
      </c>
      <c r="B399" s="447">
        <v>1498</v>
      </c>
      <c r="C399" s="447">
        <v>861</v>
      </c>
      <c r="D399" s="448">
        <v>621</v>
      </c>
      <c r="E399" s="441">
        <v>2119</v>
      </c>
      <c r="F399" s="468"/>
      <c r="G399" s="468"/>
      <c r="H399" s="447">
        <v>861</v>
      </c>
      <c r="I399" s="473"/>
      <c r="J399" s="468"/>
      <c r="K399" s="468"/>
      <c r="L399" s="447">
        <v>861</v>
      </c>
      <c r="M399" s="474"/>
      <c r="N399" s="474"/>
      <c r="O399" s="474"/>
      <c r="P399" s="461">
        <v>861</v>
      </c>
      <c r="Q399" s="465"/>
    </row>
    <row r="400" spans="1:17" ht="18" customHeight="1">
      <c r="A400" s="444" t="s">
        <v>695</v>
      </c>
      <c r="B400" s="447">
        <v>16815</v>
      </c>
      <c r="C400" s="447">
        <v>16815</v>
      </c>
      <c r="D400" s="448"/>
      <c r="E400" s="441">
        <v>16815</v>
      </c>
      <c r="F400" s="468"/>
      <c r="G400" s="468"/>
      <c r="H400" s="447">
        <v>16815</v>
      </c>
      <c r="I400" s="473"/>
      <c r="J400" s="468"/>
      <c r="K400" s="468"/>
      <c r="L400" s="447">
        <v>16815</v>
      </c>
      <c r="M400" s="474"/>
      <c r="N400" s="474"/>
      <c r="O400" s="474"/>
      <c r="P400" s="461">
        <v>16815</v>
      </c>
      <c r="Q400" s="465"/>
    </row>
    <row r="401" spans="1:17" ht="18" customHeight="1">
      <c r="A401" s="449" t="s">
        <v>696</v>
      </c>
      <c r="B401" s="447">
        <v>10195</v>
      </c>
      <c r="C401" s="447">
        <v>10195</v>
      </c>
      <c r="D401" s="448"/>
      <c r="E401" s="441">
        <v>10195</v>
      </c>
      <c r="F401" s="468"/>
      <c r="G401" s="468"/>
      <c r="H401" s="447">
        <v>10195</v>
      </c>
      <c r="I401" s="473"/>
      <c r="J401" s="468"/>
      <c r="K401" s="468"/>
      <c r="L401" s="447">
        <v>10195</v>
      </c>
      <c r="M401" s="474"/>
      <c r="N401" s="474"/>
      <c r="O401" s="474"/>
      <c r="P401" s="461">
        <v>10195</v>
      </c>
      <c r="Q401" s="465"/>
    </row>
    <row r="402" spans="1:17" ht="18" customHeight="1">
      <c r="A402" s="449" t="s">
        <v>697</v>
      </c>
      <c r="B402" s="447">
        <v>6318</v>
      </c>
      <c r="C402" s="447">
        <v>6138</v>
      </c>
      <c r="D402" s="448">
        <v>511</v>
      </c>
      <c r="E402" s="441">
        <v>6829</v>
      </c>
      <c r="F402" s="468"/>
      <c r="G402" s="468"/>
      <c r="H402" s="447">
        <v>6138</v>
      </c>
      <c r="I402" s="473"/>
      <c r="J402" s="468"/>
      <c r="K402" s="468"/>
      <c r="L402" s="447">
        <v>6138</v>
      </c>
      <c r="M402" s="474"/>
      <c r="N402" s="474"/>
      <c r="O402" s="474"/>
      <c r="P402" s="461">
        <v>6138</v>
      </c>
      <c r="Q402" s="465"/>
    </row>
    <row r="403" spans="1:17" ht="18" customHeight="1">
      <c r="A403" s="449" t="s">
        <v>698</v>
      </c>
      <c r="B403" s="447">
        <v>0</v>
      </c>
      <c r="C403" s="447">
        <v>0</v>
      </c>
      <c r="D403" s="448"/>
      <c r="E403" s="441">
        <v>0</v>
      </c>
      <c r="F403" s="468"/>
      <c r="G403" s="468"/>
      <c r="H403" s="447">
        <v>0</v>
      </c>
      <c r="I403" s="473"/>
      <c r="J403" s="468"/>
      <c r="K403" s="468"/>
      <c r="L403" s="447">
        <v>0</v>
      </c>
      <c r="M403" s="474"/>
      <c r="N403" s="474"/>
      <c r="O403" s="474"/>
      <c r="P403" s="461">
        <v>0</v>
      </c>
      <c r="Q403" s="465"/>
    </row>
    <row r="404" spans="1:17" ht="18" customHeight="1">
      <c r="A404" s="444" t="s">
        <v>699</v>
      </c>
      <c r="B404" s="447">
        <v>0</v>
      </c>
      <c r="C404" s="447">
        <v>0</v>
      </c>
      <c r="D404" s="448"/>
      <c r="E404" s="441">
        <v>0</v>
      </c>
      <c r="F404" s="468"/>
      <c r="G404" s="468"/>
      <c r="H404" s="447">
        <v>0</v>
      </c>
      <c r="I404" s="473"/>
      <c r="J404" s="468"/>
      <c r="K404" s="468"/>
      <c r="L404" s="447">
        <v>0</v>
      </c>
      <c r="M404" s="474"/>
      <c r="N404" s="474"/>
      <c r="O404" s="474"/>
      <c r="P404" s="461">
        <v>0</v>
      </c>
      <c r="Q404" s="465"/>
    </row>
    <row r="405" spans="1:17" ht="18" customHeight="1">
      <c r="A405" s="444" t="s">
        <v>700</v>
      </c>
      <c r="B405" s="447">
        <v>0</v>
      </c>
      <c r="C405" s="447">
        <v>0</v>
      </c>
      <c r="D405" s="448"/>
      <c r="E405" s="441">
        <v>0</v>
      </c>
      <c r="F405" s="468"/>
      <c r="G405" s="468"/>
      <c r="H405" s="447">
        <v>0</v>
      </c>
      <c r="I405" s="473"/>
      <c r="J405" s="468"/>
      <c r="K405" s="468"/>
      <c r="L405" s="447">
        <v>0</v>
      </c>
      <c r="M405" s="474"/>
      <c r="N405" s="474"/>
      <c r="O405" s="474"/>
      <c r="P405" s="461">
        <v>0</v>
      </c>
      <c r="Q405" s="465"/>
    </row>
    <row r="406" spans="1:17" ht="18" customHeight="1">
      <c r="A406" s="444" t="s">
        <v>701</v>
      </c>
      <c r="B406" s="447">
        <v>7733</v>
      </c>
      <c r="C406" s="447">
        <v>4504</v>
      </c>
      <c r="D406" s="448">
        <v>196</v>
      </c>
      <c r="E406" s="441">
        <v>7929</v>
      </c>
      <c r="F406" s="468"/>
      <c r="G406" s="468"/>
      <c r="H406" s="447">
        <v>4504</v>
      </c>
      <c r="I406" s="473"/>
      <c r="J406" s="468"/>
      <c r="K406" s="468"/>
      <c r="L406" s="447">
        <v>4504</v>
      </c>
      <c r="M406" s="474"/>
      <c r="N406" s="474"/>
      <c r="O406" s="474"/>
      <c r="P406" s="461">
        <v>4504</v>
      </c>
      <c r="Q406" s="465"/>
    </row>
    <row r="407" spans="1:17" ht="18" customHeight="1">
      <c r="A407" s="444" t="s">
        <v>702</v>
      </c>
      <c r="B407" s="445">
        <f aca="true" t="shared" si="69" ref="B407:H407">SUM(B408:B413)</f>
        <v>1778</v>
      </c>
      <c r="C407" s="445">
        <f t="shared" si="69"/>
        <v>1433</v>
      </c>
      <c r="D407" s="446">
        <f t="shared" si="69"/>
        <v>345</v>
      </c>
      <c r="E407" s="441">
        <v>2123</v>
      </c>
      <c r="F407" s="445">
        <f t="shared" si="69"/>
        <v>0</v>
      </c>
      <c r="G407" s="445">
        <f t="shared" si="69"/>
        <v>0</v>
      </c>
      <c r="H407" s="445">
        <f t="shared" si="69"/>
        <v>1433</v>
      </c>
      <c r="I407" s="445">
        <f aca="true" t="shared" si="70" ref="I407:O407">SUM(I408:I413)</f>
        <v>0</v>
      </c>
      <c r="J407" s="445">
        <f t="shared" si="70"/>
        <v>0</v>
      </c>
      <c r="K407" s="445">
        <f t="shared" si="70"/>
        <v>0</v>
      </c>
      <c r="L407" s="445">
        <f t="shared" si="70"/>
        <v>1433</v>
      </c>
      <c r="M407" s="445">
        <f t="shared" si="70"/>
        <v>0</v>
      </c>
      <c r="N407" s="445">
        <f t="shared" si="70"/>
        <v>0</v>
      </c>
      <c r="O407" s="445">
        <f t="shared" si="70"/>
        <v>0</v>
      </c>
      <c r="P407" s="461">
        <v>1433</v>
      </c>
      <c r="Q407" s="465"/>
    </row>
    <row r="408" spans="1:17" ht="18" customHeight="1">
      <c r="A408" s="444" t="s">
        <v>703</v>
      </c>
      <c r="B408" s="447">
        <v>0</v>
      </c>
      <c r="C408" s="447">
        <v>0</v>
      </c>
      <c r="D408" s="448"/>
      <c r="E408" s="441">
        <v>0</v>
      </c>
      <c r="F408" s="468"/>
      <c r="G408" s="468"/>
      <c r="H408" s="447">
        <v>0</v>
      </c>
      <c r="I408" s="473"/>
      <c r="J408" s="468"/>
      <c r="K408" s="468"/>
      <c r="L408" s="447">
        <v>0</v>
      </c>
      <c r="M408" s="474"/>
      <c r="N408" s="474"/>
      <c r="O408" s="474"/>
      <c r="P408" s="461">
        <v>0</v>
      </c>
      <c r="Q408" s="465"/>
    </row>
    <row r="409" spans="1:17" ht="18" customHeight="1">
      <c r="A409" s="444" t="s">
        <v>704</v>
      </c>
      <c r="B409" s="447">
        <v>0</v>
      </c>
      <c r="C409" s="447">
        <v>0</v>
      </c>
      <c r="D409" s="448"/>
      <c r="E409" s="441">
        <v>0</v>
      </c>
      <c r="F409" s="468"/>
      <c r="G409" s="468"/>
      <c r="H409" s="447">
        <v>0</v>
      </c>
      <c r="I409" s="473"/>
      <c r="J409" s="468"/>
      <c r="K409" s="468"/>
      <c r="L409" s="447">
        <v>0</v>
      </c>
      <c r="M409" s="474"/>
      <c r="N409" s="474"/>
      <c r="O409" s="474"/>
      <c r="P409" s="461">
        <v>0</v>
      </c>
      <c r="Q409" s="465"/>
    </row>
    <row r="410" spans="1:17" ht="18" customHeight="1">
      <c r="A410" s="444" t="s">
        <v>705</v>
      </c>
      <c r="B410" s="447">
        <v>321</v>
      </c>
      <c r="C410" s="447">
        <v>321</v>
      </c>
      <c r="D410" s="448"/>
      <c r="E410" s="441">
        <v>321</v>
      </c>
      <c r="F410" s="468"/>
      <c r="G410" s="468"/>
      <c r="H410" s="447">
        <v>321</v>
      </c>
      <c r="I410" s="473"/>
      <c r="J410" s="468"/>
      <c r="K410" s="468"/>
      <c r="L410" s="447">
        <v>321</v>
      </c>
      <c r="M410" s="474"/>
      <c r="N410" s="474"/>
      <c r="O410" s="474"/>
      <c r="P410" s="461">
        <v>321</v>
      </c>
      <c r="Q410" s="465"/>
    </row>
    <row r="411" spans="1:17" ht="18" customHeight="1">
      <c r="A411" s="449" t="s">
        <v>706</v>
      </c>
      <c r="B411" s="447">
        <v>876</v>
      </c>
      <c r="C411" s="447">
        <v>873</v>
      </c>
      <c r="D411" s="448"/>
      <c r="E411" s="441">
        <v>876</v>
      </c>
      <c r="F411" s="468"/>
      <c r="G411" s="468"/>
      <c r="H411" s="447">
        <v>873</v>
      </c>
      <c r="I411" s="473"/>
      <c r="J411" s="468"/>
      <c r="K411" s="468"/>
      <c r="L411" s="447">
        <v>873</v>
      </c>
      <c r="M411" s="474"/>
      <c r="N411" s="474"/>
      <c r="O411" s="474"/>
      <c r="P411" s="461">
        <v>873</v>
      </c>
      <c r="Q411" s="465"/>
    </row>
    <row r="412" spans="1:17" ht="18" customHeight="1">
      <c r="A412" s="449" t="s">
        <v>707</v>
      </c>
      <c r="B412" s="447">
        <v>0</v>
      </c>
      <c r="C412" s="447">
        <v>0</v>
      </c>
      <c r="D412" s="448"/>
      <c r="E412" s="441">
        <v>0</v>
      </c>
      <c r="F412" s="468"/>
      <c r="G412" s="468"/>
      <c r="H412" s="447">
        <v>0</v>
      </c>
      <c r="I412" s="473"/>
      <c r="J412" s="468"/>
      <c r="K412" s="468"/>
      <c r="L412" s="447">
        <v>0</v>
      </c>
      <c r="M412" s="474"/>
      <c r="N412" s="474"/>
      <c r="O412" s="474"/>
      <c r="P412" s="461">
        <v>0</v>
      </c>
      <c r="Q412" s="465"/>
    </row>
    <row r="413" spans="1:17" ht="18" customHeight="1">
      <c r="A413" s="449" t="s">
        <v>708</v>
      </c>
      <c r="B413" s="447">
        <v>581</v>
      </c>
      <c r="C413" s="447">
        <v>239</v>
      </c>
      <c r="D413" s="448">
        <v>345</v>
      </c>
      <c r="E413" s="441">
        <v>926</v>
      </c>
      <c r="F413" s="468"/>
      <c r="G413" s="468"/>
      <c r="H413" s="447">
        <v>239</v>
      </c>
      <c r="I413" s="473"/>
      <c r="J413" s="468"/>
      <c r="K413" s="468"/>
      <c r="L413" s="447">
        <v>239</v>
      </c>
      <c r="M413" s="474"/>
      <c r="N413" s="474"/>
      <c r="O413" s="474"/>
      <c r="P413" s="461">
        <v>239</v>
      </c>
      <c r="Q413" s="465"/>
    </row>
    <row r="414" spans="1:17" ht="18" customHeight="1">
      <c r="A414" s="450" t="s">
        <v>709</v>
      </c>
      <c r="B414" s="445">
        <f aca="true" t="shared" si="71" ref="B414:H414">SUM(B415:B419)</f>
        <v>12</v>
      </c>
      <c r="C414" s="445">
        <f t="shared" si="71"/>
        <v>0</v>
      </c>
      <c r="D414" s="446">
        <f t="shared" si="71"/>
        <v>21</v>
      </c>
      <c r="E414" s="441">
        <v>33</v>
      </c>
      <c r="F414" s="445">
        <f t="shared" si="71"/>
        <v>0</v>
      </c>
      <c r="G414" s="445">
        <f t="shared" si="71"/>
        <v>0</v>
      </c>
      <c r="H414" s="445">
        <f t="shared" si="71"/>
        <v>0</v>
      </c>
      <c r="I414" s="445">
        <f aca="true" t="shared" si="72" ref="I414:O414">SUM(I415:I419)</f>
        <v>0</v>
      </c>
      <c r="J414" s="445">
        <f t="shared" si="72"/>
        <v>0</v>
      </c>
      <c r="K414" s="445">
        <f t="shared" si="72"/>
        <v>0</v>
      </c>
      <c r="L414" s="445">
        <f t="shared" si="72"/>
        <v>0</v>
      </c>
      <c r="M414" s="445">
        <f t="shared" si="72"/>
        <v>0</v>
      </c>
      <c r="N414" s="445">
        <f t="shared" si="72"/>
        <v>0</v>
      </c>
      <c r="O414" s="445">
        <f t="shared" si="72"/>
        <v>0</v>
      </c>
      <c r="P414" s="461">
        <v>0</v>
      </c>
      <c r="Q414" s="465"/>
    </row>
    <row r="415" spans="1:17" ht="18" customHeight="1">
      <c r="A415" s="444" t="s">
        <v>710</v>
      </c>
      <c r="B415" s="468"/>
      <c r="C415" s="468"/>
      <c r="D415" s="448"/>
      <c r="E415" s="441">
        <v>0</v>
      </c>
      <c r="F415" s="468"/>
      <c r="G415" s="468"/>
      <c r="H415" s="468"/>
      <c r="I415" s="473"/>
      <c r="J415" s="468"/>
      <c r="K415" s="468"/>
      <c r="L415" s="468"/>
      <c r="M415" s="474"/>
      <c r="N415" s="474"/>
      <c r="O415" s="474"/>
      <c r="P415" s="461">
        <v>0</v>
      </c>
      <c r="Q415" s="465"/>
    </row>
    <row r="416" spans="1:17" ht="18" customHeight="1">
      <c r="A416" s="444" t="s">
        <v>711</v>
      </c>
      <c r="B416" s="468"/>
      <c r="C416" s="468"/>
      <c r="D416" s="448"/>
      <c r="E416" s="441">
        <v>0</v>
      </c>
      <c r="F416" s="468"/>
      <c r="G416" s="468"/>
      <c r="H416" s="468"/>
      <c r="I416" s="473"/>
      <c r="J416" s="468"/>
      <c r="K416" s="468"/>
      <c r="L416" s="468"/>
      <c r="M416" s="474"/>
      <c r="N416" s="474"/>
      <c r="O416" s="474"/>
      <c r="P416" s="461">
        <v>0</v>
      </c>
      <c r="Q416" s="465"/>
    </row>
    <row r="417" spans="1:17" ht="18" customHeight="1">
      <c r="A417" s="444" t="s">
        <v>712</v>
      </c>
      <c r="B417" s="468"/>
      <c r="C417" s="468"/>
      <c r="D417" s="448"/>
      <c r="E417" s="441">
        <v>0</v>
      </c>
      <c r="F417" s="468"/>
      <c r="G417" s="468"/>
      <c r="H417" s="468"/>
      <c r="I417" s="473"/>
      <c r="J417" s="468"/>
      <c r="K417" s="468"/>
      <c r="L417" s="468"/>
      <c r="M417" s="474"/>
      <c r="N417" s="474"/>
      <c r="O417" s="474"/>
      <c r="P417" s="461">
        <v>0</v>
      </c>
      <c r="Q417" s="465"/>
    </row>
    <row r="418" spans="1:17" ht="18" customHeight="1">
      <c r="A418" s="449" t="s">
        <v>713</v>
      </c>
      <c r="B418" s="468"/>
      <c r="C418" s="468"/>
      <c r="D418" s="448"/>
      <c r="E418" s="441">
        <v>0</v>
      </c>
      <c r="F418" s="468"/>
      <c r="G418" s="468"/>
      <c r="H418" s="468"/>
      <c r="I418" s="473"/>
      <c r="J418" s="468"/>
      <c r="K418" s="468"/>
      <c r="L418" s="468"/>
      <c r="M418" s="474"/>
      <c r="N418" s="474"/>
      <c r="O418" s="474"/>
      <c r="P418" s="461">
        <v>0</v>
      </c>
      <c r="Q418" s="465"/>
    </row>
    <row r="419" spans="1:17" ht="18" customHeight="1">
      <c r="A419" s="449" t="s">
        <v>714</v>
      </c>
      <c r="B419" s="445">
        <v>12</v>
      </c>
      <c r="C419" s="468"/>
      <c r="D419" s="448">
        <v>21</v>
      </c>
      <c r="E419" s="441">
        <v>33</v>
      </c>
      <c r="F419" s="468"/>
      <c r="G419" s="468"/>
      <c r="H419" s="468"/>
      <c r="I419" s="473"/>
      <c r="J419" s="468"/>
      <c r="K419" s="468"/>
      <c r="L419" s="468"/>
      <c r="M419" s="474"/>
      <c r="N419" s="474"/>
      <c r="O419" s="474"/>
      <c r="P419" s="461">
        <v>0</v>
      </c>
      <c r="Q419" s="465"/>
    </row>
    <row r="420" spans="1:17" ht="18" customHeight="1">
      <c r="A420" s="449" t="s">
        <v>715</v>
      </c>
      <c r="B420" s="468"/>
      <c r="C420" s="468"/>
      <c r="D420" s="446">
        <f>SUM(D421:D423)</f>
        <v>0</v>
      </c>
      <c r="E420" s="441">
        <v>0</v>
      </c>
      <c r="F420" s="468"/>
      <c r="G420" s="468"/>
      <c r="H420" s="468"/>
      <c r="I420" s="473"/>
      <c r="J420" s="468"/>
      <c r="K420" s="468"/>
      <c r="L420" s="468"/>
      <c r="M420" s="474"/>
      <c r="N420" s="474"/>
      <c r="O420" s="474"/>
      <c r="P420" s="461">
        <v>0</v>
      </c>
      <c r="Q420" s="465"/>
    </row>
    <row r="421" spans="1:17" ht="18" customHeight="1">
      <c r="A421" s="444" t="s">
        <v>716</v>
      </c>
      <c r="B421" s="468"/>
      <c r="C421" s="468"/>
      <c r="D421" s="448"/>
      <c r="E421" s="441">
        <v>0</v>
      </c>
      <c r="F421" s="468"/>
      <c r="G421" s="468"/>
      <c r="H421" s="468"/>
      <c r="I421" s="473"/>
      <c r="J421" s="468"/>
      <c r="K421" s="468"/>
      <c r="L421" s="468"/>
      <c r="M421" s="474"/>
      <c r="N421" s="474"/>
      <c r="O421" s="474"/>
      <c r="P421" s="461">
        <v>0</v>
      </c>
      <c r="Q421" s="465"/>
    </row>
    <row r="422" spans="1:17" ht="18" customHeight="1">
      <c r="A422" s="444" t="s">
        <v>717</v>
      </c>
      <c r="B422" s="468"/>
      <c r="C422" s="468"/>
      <c r="D422" s="448"/>
      <c r="E422" s="441">
        <v>0</v>
      </c>
      <c r="F422" s="468"/>
      <c r="G422" s="468"/>
      <c r="H422" s="468"/>
      <c r="I422" s="473"/>
      <c r="J422" s="468"/>
      <c r="K422" s="468"/>
      <c r="L422" s="468"/>
      <c r="M422" s="474"/>
      <c r="N422" s="474"/>
      <c r="O422" s="474"/>
      <c r="P422" s="461">
        <v>0</v>
      </c>
      <c r="Q422" s="465"/>
    </row>
    <row r="423" spans="1:17" ht="18" customHeight="1">
      <c r="A423" s="444" t="s">
        <v>718</v>
      </c>
      <c r="B423" s="468"/>
      <c r="C423" s="468"/>
      <c r="D423" s="448"/>
      <c r="E423" s="441">
        <v>0</v>
      </c>
      <c r="F423" s="468"/>
      <c r="G423" s="468"/>
      <c r="H423" s="468"/>
      <c r="I423" s="473"/>
      <c r="J423" s="468"/>
      <c r="K423" s="468"/>
      <c r="L423" s="468"/>
      <c r="M423" s="474"/>
      <c r="N423" s="474"/>
      <c r="O423" s="474"/>
      <c r="P423" s="461">
        <v>0</v>
      </c>
      <c r="Q423" s="465"/>
    </row>
    <row r="424" spans="1:17" ht="18" customHeight="1">
      <c r="A424" s="449" t="s">
        <v>719</v>
      </c>
      <c r="B424" s="468"/>
      <c r="C424" s="468"/>
      <c r="D424" s="446">
        <f>SUM(D425:D427)</f>
        <v>0</v>
      </c>
      <c r="E424" s="441">
        <v>0</v>
      </c>
      <c r="F424" s="468"/>
      <c r="G424" s="468"/>
      <c r="H424" s="468"/>
      <c r="I424" s="473"/>
      <c r="J424" s="468"/>
      <c r="K424" s="468"/>
      <c r="L424" s="468"/>
      <c r="M424" s="474"/>
      <c r="N424" s="474"/>
      <c r="O424" s="474"/>
      <c r="P424" s="461">
        <v>0</v>
      </c>
      <c r="Q424" s="465"/>
    </row>
    <row r="425" spans="1:17" ht="18" customHeight="1">
      <c r="A425" s="449" t="s">
        <v>720</v>
      </c>
      <c r="B425" s="468"/>
      <c r="C425" s="468"/>
      <c r="D425" s="448"/>
      <c r="E425" s="441">
        <v>0</v>
      </c>
      <c r="F425" s="468"/>
      <c r="G425" s="468"/>
      <c r="H425" s="468"/>
      <c r="I425" s="473"/>
      <c r="J425" s="468"/>
      <c r="K425" s="468"/>
      <c r="L425" s="468"/>
      <c r="M425" s="474"/>
      <c r="N425" s="474"/>
      <c r="O425" s="474"/>
      <c r="P425" s="461">
        <v>0</v>
      </c>
      <c r="Q425" s="465"/>
    </row>
    <row r="426" spans="1:17" ht="18" customHeight="1">
      <c r="A426" s="449" t="s">
        <v>721</v>
      </c>
      <c r="B426" s="468"/>
      <c r="C426" s="468"/>
      <c r="D426" s="448"/>
      <c r="E426" s="441">
        <v>0</v>
      </c>
      <c r="F426" s="468"/>
      <c r="G426" s="468"/>
      <c r="H426" s="468"/>
      <c r="I426" s="473"/>
      <c r="J426" s="468"/>
      <c r="K426" s="468"/>
      <c r="L426" s="468"/>
      <c r="M426" s="474"/>
      <c r="N426" s="474"/>
      <c r="O426" s="474"/>
      <c r="P426" s="461">
        <v>0</v>
      </c>
      <c r="Q426" s="465"/>
    </row>
    <row r="427" spans="1:17" ht="18" customHeight="1">
      <c r="A427" s="450" t="s">
        <v>722</v>
      </c>
      <c r="B427" s="468"/>
      <c r="C427" s="468"/>
      <c r="D427" s="448"/>
      <c r="E427" s="441">
        <v>0</v>
      </c>
      <c r="F427" s="468"/>
      <c r="G427" s="468"/>
      <c r="H427" s="468"/>
      <c r="I427" s="473"/>
      <c r="J427" s="468"/>
      <c r="K427" s="468"/>
      <c r="L427" s="468"/>
      <c r="M427" s="474"/>
      <c r="N427" s="474"/>
      <c r="O427" s="474"/>
      <c r="P427" s="461">
        <v>0</v>
      </c>
      <c r="Q427" s="465"/>
    </row>
    <row r="428" spans="1:17" ht="18" customHeight="1">
      <c r="A428" s="444" t="s">
        <v>723</v>
      </c>
      <c r="B428" s="445">
        <f aca="true" t="shared" si="73" ref="B428:H428">SUM(B429:B431)</f>
        <v>159</v>
      </c>
      <c r="C428" s="445">
        <f t="shared" si="73"/>
        <v>159</v>
      </c>
      <c r="D428" s="446">
        <f t="shared" si="73"/>
        <v>10</v>
      </c>
      <c r="E428" s="441">
        <v>169</v>
      </c>
      <c r="F428" s="445">
        <f t="shared" si="73"/>
        <v>0</v>
      </c>
      <c r="G428" s="445">
        <f t="shared" si="73"/>
        <v>0</v>
      </c>
      <c r="H428" s="445">
        <f t="shared" si="73"/>
        <v>159</v>
      </c>
      <c r="I428" s="445">
        <f aca="true" t="shared" si="74" ref="I428:O428">SUM(I429:I431)</f>
        <v>0</v>
      </c>
      <c r="J428" s="445">
        <f t="shared" si="74"/>
        <v>0</v>
      </c>
      <c r="K428" s="445">
        <f t="shared" si="74"/>
        <v>0</v>
      </c>
      <c r="L428" s="445">
        <f t="shared" si="74"/>
        <v>159</v>
      </c>
      <c r="M428" s="445">
        <f t="shared" si="74"/>
        <v>0</v>
      </c>
      <c r="N428" s="445">
        <f t="shared" si="74"/>
        <v>0</v>
      </c>
      <c r="O428" s="445">
        <f t="shared" si="74"/>
        <v>0</v>
      </c>
      <c r="P428" s="461">
        <v>159</v>
      </c>
      <c r="Q428" s="465"/>
    </row>
    <row r="429" spans="1:17" ht="18" customHeight="1">
      <c r="A429" s="444" t="s">
        <v>724</v>
      </c>
      <c r="B429" s="468">
        <v>159</v>
      </c>
      <c r="C429" s="468">
        <v>159</v>
      </c>
      <c r="D429" s="448">
        <v>10</v>
      </c>
      <c r="E429" s="441">
        <v>169</v>
      </c>
      <c r="F429" s="468"/>
      <c r="G429" s="468"/>
      <c r="H429" s="468">
        <v>159</v>
      </c>
      <c r="I429" s="473"/>
      <c r="J429" s="468"/>
      <c r="K429" s="468"/>
      <c r="L429" s="468">
        <v>159</v>
      </c>
      <c r="M429" s="474"/>
      <c r="N429" s="474"/>
      <c r="O429" s="474"/>
      <c r="P429" s="461">
        <v>159</v>
      </c>
      <c r="Q429" s="465"/>
    </row>
    <row r="430" spans="1:17" ht="18" customHeight="1">
      <c r="A430" s="444" t="s">
        <v>725</v>
      </c>
      <c r="B430" s="468"/>
      <c r="C430" s="468"/>
      <c r="D430" s="448"/>
      <c r="E430" s="441">
        <v>0</v>
      </c>
      <c r="F430" s="468"/>
      <c r="G430" s="468"/>
      <c r="H430" s="468"/>
      <c r="I430" s="473"/>
      <c r="J430" s="468"/>
      <c r="K430" s="468"/>
      <c r="L430" s="468"/>
      <c r="M430" s="474"/>
      <c r="N430" s="474"/>
      <c r="O430" s="474"/>
      <c r="P430" s="461">
        <v>0</v>
      </c>
      <c r="Q430" s="465"/>
    </row>
    <row r="431" spans="1:17" ht="18" customHeight="1">
      <c r="A431" s="449" t="s">
        <v>726</v>
      </c>
      <c r="B431" s="468"/>
      <c r="C431" s="468"/>
      <c r="D431" s="448"/>
      <c r="E431" s="441">
        <v>0</v>
      </c>
      <c r="F431" s="468"/>
      <c r="G431" s="468"/>
      <c r="H431" s="468"/>
      <c r="I431" s="473"/>
      <c r="J431" s="468"/>
      <c r="K431" s="468"/>
      <c r="L431" s="468"/>
      <c r="M431" s="474"/>
      <c r="N431" s="474"/>
      <c r="O431" s="474"/>
      <c r="P431" s="461">
        <v>0</v>
      </c>
      <c r="Q431" s="465"/>
    </row>
    <row r="432" spans="1:17" ht="18" customHeight="1">
      <c r="A432" s="449" t="s">
        <v>727</v>
      </c>
      <c r="B432" s="445">
        <f aca="true" t="shared" si="75" ref="B432:H432">SUM(B433:B437)</f>
        <v>536</v>
      </c>
      <c r="C432" s="445">
        <f t="shared" si="75"/>
        <v>536</v>
      </c>
      <c r="D432" s="446">
        <f t="shared" si="75"/>
        <v>2</v>
      </c>
      <c r="E432" s="441">
        <v>538</v>
      </c>
      <c r="F432" s="445">
        <f t="shared" si="75"/>
        <v>0</v>
      </c>
      <c r="G432" s="445">
        <f t="shared" si="75"/>
        <v>0</v>
      </c>
      <c r="H432" s="445">
        <f t="shared" si="75"/>
        <v>536</v>
      </c>
      <c r="I432" s="445">
        <f aca="true" t="shared" si="76" ref="I432:O432">SUM(I433:I437)</f>
        <v>0</v>
      </c>
      <c r="J432" s="445">
        <f t="shared" si="76"/>
        <v>0</v>
      </c>
      <c r="K432" s="445">
        <f t="shared" si="76"/>
        <v>0</v>
      </c>
      <c r="L432" s="445">
        <f t="shared" si="76"/>
        <v>536</v>
      </c>
      <c r="M432" s="445">
        <f t="shared" si="76"/>
        <v>0</v>
      </c>
      <c r="N432" s="445">
        <f t="shared" si="76"/>
        <v>0</v>
      </c>
      <c r="O432" s="445">
        <f t="shared" si="76"/>
        <v>0</v>
      </c>
      <c r="P432" s="461">
        <v>536</v>
      </c>
      <c r="Q432" s="465"/>
    </row>
    <row r="433" spans="1:17" ht="18" customHeight="1">
      <c r="A433" s="449" t="s">
        <v>728</v>
      </c>
      <c r="B433" s="447">
        <v>305</v>
      </c>
      <c r="C433" s="447">
        <v>305</v>
      </c>
      <c r="D433" s="448">
        <v>2</v>
      </c>
      <c r="E433" s="441">
        <v>307</v>
      </c>
      <c r="F433" s="468"/>
      <c r="G433" s="468"/>
      <c r="H433" s="447">
        <v>305</v>
      </c>
      <c r="I433" s="473"/>
      <c r="J433" s="468"/>
      <c r="K433" s="468"/>
      <c r="L433" s="447">
        <v>305</v>
      </c>
      <c r="M433" s="474"/>
      <c r="N433" s="474"/>
      <c r="O433" s="474"/>
      <c r="P433" s="461">
        <v>305</v>
      </c>
      <c r="Q433" s="465"/>
    </row>
    <row r="434" spans="1:17" ht="18" customHeight="1">
      <c r="A434" s="444" t="s">
        <v>729</v>
      </c>
      <c r="B434" s="447">
        <v>231</v>
      </c>
      <c r="C434" s="447">
        <v>231</v>
      </c>
      <c r="D434" s="448"/>
      <c r="E434" s="441">
        <v>231</v>
      </c>
      <c r="F434" s="468"/>
      <c r="G434" s="468"/>
      <c r="H434" s="447">
        <v>231</v>
      </c>
      <c r="I434" s="473"/>
      <c r="J434" s="468"/>
      <c r="K434" s="468"/>
      <c r="L434" s="447">
        <v>231</v>
      </c>
      <c r="M434" s="474"/>
      <c r="N434" s="474"/>
      <c r="O434" s="474"/>
      <c r="P434" s="461">
        <v>231</v>
      </c>
      <c r="Q434" s="465"/>
    </row>
    <row r="435" spans="1:17" ht="18" customHeight="1">
      <c r="A435" s="444" t="s">
        <v>730</v>
      </c>
      <c r="B435" s="468"/>
      <c r="C435" s="468"/>
      <c r="D435" s="448"/>
      <c r="E435" s="441">
        <v>0</v>
      </c>
      <c r="F435" s="468"/>
      <c r="G435" s="468"/>
      <c r="H435" s="468"/>
      <c r="I435" s="473"/>
      <c r="J435" s="468"/>
      <c r="K435" s="468"/>
      <c r="L435" s="468"/>
      <c r="M435" s="474"/>
      <c r="N435" s="474"/>
      <c r="O435" s="474"/>
      <c r="P435" s="461">
        <v>0</v>
      </c>
      <c r="Q435" s="465"/>
    </row>
    <row r="436" spans="1:17" ht="18" customHeight="1">
      <c r="A436" s="444" t="s">
        <v>731</v>
      </c>
      <c r="B436" s="468"/>
      <c r="C436" s="468"/>
      <c r="D436" s="448"/>
      <c r="E436" s="441">
        <v>0</v>
      </c>
      <c r="F436" s="468"/>
      <c r="G436" s="468"/>
      <c r="H436" s="468"/>
      <c r="I436" s="473"/>
      <c r="J436" s="468"/>
      <c r="K436" s="468"/>
      <c r="L436" s="468"/>
      <c r="M436" s="474"/>
      <c r="N436" s="474"/>
      <c r="O436" s="474"/>
      <c r="P436" s="461">
        <v>0</v>
      </c>
      <c r="Q436" s="465"/>
    </row>
    <row r="437" spans="1:17" ht="18" customHeight="1">
      <c r="A437" s="444" t="s">
        <v>732</v>
      </c>
      <c r="B437" s="468"/>
      <c r="C437" s="468"/>
      <c r="D437" s="448"/>
      <c r="E437" s="441">
        <v>0</v>
      </c>
      <c r="F437" s="468"/>
      <c r="G437" s="468"/>
      <c r="H437" s="468"/>
      <c r="I437" s="473"/>
      <c r="J437" s="468"/>
      <c r="K437" s="468"/>
      <c r="L437" s="468"/>
      <c r="M437" s="474"/>
      <c r="N437" s="474"/>
      <c r="O437" s="474"/>
      <c r="P437" s="461">
        <v>0</v>
      </c>
      <c r="Q437" s="465"/>
    </row>
    <row r="438" spans="1:17" ht="18" customHeight="1">
      <c r="A438" s="444" t="s">
        <v>733</v>
      </c>
      <c r="B438" s="445">
        <f aca="true" t="shared" si="77" ref="B438:H438">SUM(B439:B444)</f>
        <v>5131</v>
      </c>
      <c r="C438" s="445">
        <f t="shared" si="77"/>
        <v>4300</v>
      </c>
      <c r="D438" s="446">
        <f t="shared" si="77"/>
        <v>0</v>
      </c>
      <c r="E438" s="441">
        <v>5131</v>
      </c>
      <c r="F438" s="445">
        <f t="shared" si="77"/>
        <v>0</v>
      </c>
      <c r="G438" s="445">
        <f t="shared" si="77"/>
        <v>0</v>
      </c>
      <c r="H438" s="445">
        <f t="shared" si="77"/>
        <v>4300</v>
      </c>
      <c r="I438" s="445">
        <f aca="true" t="shared" si="78" ref="I438:O438">SUM(I439:I444)</f>
        <v>0</v>
      </c>
      <c r="J438" s="445">
        <f t="shared" si="78"/>
        <v>0</v>
      </c>
      <c r="K438" s="445">
        <f t="shared" si="78"/>
        <v>0</v>
      </c>
      <c r="L438" s="445">
        <f t="shared" si="78"/>
        <v>4300</v>
      </c>
      <c r="M438" s="445">
        <f t="shared" si="78"/>
        <v>0</v>
      </c>
      <c r="N438" s="445">
        <f t="shared" si="78"/>
        <v>0</v>
      </c>
      <c r="O438" s="445">
        <f t="shared" si="78"/>
        <v>0</v>
      </c>
      <c r="P438" s="461">
        <v>4300</v>
      </c>
      <c r="Q438" s="465"/>
    </row>
    <row r="439" spans="1:17" ht="18" customHeight="1">
      <c r="A439" s="449" t="s">
        <v>734</v>
      </c>
      <c r="B439" s="468"/>
      <c r="C439" s="468"/>
      <c r="D439" s="448"/>
      <c r="E439" s="441">
        <v>0</v>
      </c>
      <c r="F439" s="468"/>
      <c r="G439" s="468"/>
      <c r="H439" s="468"/>
      <c r="I439" s="473"/>
      <c r="J439" s="468"/>
      <c r="K439" s="468"/>
      <c r="L439" s="468"/>
      <c r="M439" s="474"/>
      <c r="N439" s="474"/>
      <c r="O439" s="474"/>
      <c r="P439" s="461">
        <v>0</v>
      </c>
      <c r="Q439" s="465"/>
    </row>
    <row r="440" spans="1:17" ht="18" customHeight="1">
      <c r="A440" s="449" t="s">
        <v>735</v>
      </c>
      <c r="B440" s="468"/>
      <c r="C440" s="468"/>
      <c r="D440" s="448"/>
      <c r="E440" s="441">
        <v>0</v>
      </c>
      <c r="F440" s="468"/>
      <c r="G440" s="468"/>
      <c r="H440" s="468"/>
      <c r="I440" s="473"/>
      <c r="J440" s="468"/>
      <c r="K440" s="468"/>
      <c r="L440" s="468"/>
      <c r="M440" s="474"/>
      <c r="N440" s="474"/>
      <c r="O440" s="474"/>
      <c r="P440" s="461">
        <v>0</v>
      </c>
      <c r="Q440" s="465"/>
    </row>
    <row r="441" spans="1:17" ht="18" customHeight="1">
      <c r="A441" s="449" t="s">
        <v>736</v>
      </c>
      <c r="B441" s="468"/>
      <c r="C441" s="468"/>
      <c r="D441" s="448"/>
      <c r="E441" s="441">
        <v>0</v>
      </c>
      <c r="F441" s="468"/>
      <c r="G441" s="468"/>
      <c r="H441" s="468"/>
      <c r="I441" s="473"/>
      <c r="J441" s="468"/>
      <c r="K441" s="468"/>
      <c r="L441" s="468"/>
      <c r="M441" s="474"/>
      <c r="N441" s="474"/>
      <c r="O441" s="474"/>
      <c r="P441" s="461">
        <v>0</v>
      </c>
      <c r="Q441" s="465"/>
    </row>
    <row r="442" spans="1:17" ht="18" customHeight="1">
      <c r="A442" s="450" t="s">
        <v>737</v>
      </c>
      <c r="B442" s="468"/>
      <c r="C442" s="468"/>
      <c r="D442" s="448"/>
      <c r="E442" s="441">
        <v>0</v>
      </c>
      <c r="F442" s="468"/>
      <c r="G442" s="468"/>
      <c r="H442" s="468"/>
      <c r="I442" s="473"/>
      <c r="J442" s="468"/>
      <c r="K442" s="468"/>
      <c r="L442" s="468"/>
      <c r="M442" s="474"/>
      <c r="N442" s="474"/>
      <c r="O442" s="474"/>
      <c r="P442" s="461">
        <v>0</v>
      </c>
      <c r="Q442" s="465"/>
    </row>
    <row r="443" spans="1:17" ht="18" customHeight="1">
      <c r="A443" s="444" t="s">
        <v>738</v>
      </c>
      <c r="B443" s="468"/>
      <c r="C443" s="468"/>
      <c r="D443" s="448"/>
      <c r="E443" s="441">
        <v>0</v>
      </c>
      <c r="F443" s="468"/>
      <c r="G443" s="468"/>
      <c r="H443" s="468"/>
      <c r="I443" s="473"/>
      <c r="J443" s="468"/>
      <c r="K443" s="468"/>
      <c r="L443" s="468"/>
      <c r="M443" s="474"/>
      <c r="N443" s="474"/>
      <c r="O443" s="474"/>
      <c r="P443" s="461">
        <v>0</v>
      </c>
      <c r="Q443" s="465"/>
    </row>
    <row r="444" spans="1:17" ht="18" customHeight="1">
      <c r="A444" s="444" t="s">
        <v>739</v>
      </c>
      <c r="B444" s="468">
        <v>5131</v>
      </c>
      <c r="C444" s="468">
        <v>4300</v>
      </c>
      <c r="D444" s="448"/>
      <c r="E444" s="441">
        <v>5131</v>
      </c>
      <c r="F444" s="468"/>
      <c r="G444" s="468"/>
      <c r="H444" s="468">
        <v>4300</v>
      </c>
      <c r="I444" s="473"/>
      <c r="J444" s="468"/>
      <c r="K444" s="468"/>
      <c r="L444" s="468">
        <v>4300</v>
      </c>
      <c r="M444" s="474"/>
      <c r="N444" s="474"/>
      <c r="O444" s="474"/>
      <c r="P444" s="461">
        <v>4300</v>
      </c>
      <c r="Q444" s="465"/>
    </row>
    <row r="445" spans="1:17" ht="18" customHeight="1">
      <c r="A445" s="444" t="s">
        <v>740</v>
      </c>
      <c r="B445" s="468">
        <v>197</v>
      </c>
      <c r="C445" s="468">
        <v>197</v>
      </c>
      <c r="D445" s="446">
        <v>4</v>
      </c>
      <c r="E445" s="441">
        <v>201</v>
      </c>
      <c r="F445" s="468"/>
      <c r="G445" s="468"/>
      <c r="H445" s="468">
        <v>197</v>
      </c>
      <c r="I445" s="473"/>
      <c r="J445" s="468"/>
      <c r="K445" s="468"/>
      <c r="L445" s="468">
        <v>197</v>
      </c>
      <c r="M445" s="474"/>
      <c r="N445" s="474"/>
      <c r="O445" s="474"/>
      <c r="P445" s="461">
        <v>197</v>
      </c>
      <c r="Q445" s="465"/>
    </row>
    <row r="446" spans="1:17" s="425" customFormat="1" ht="18" customHeight="1">
      <c r="A446" s="442" t="s">
        <v>741</v>
      </c>
      <c r="B446" s="482">
        <f aca="true" t="shared" si="79" ref="B446:H446">B447+B452+B461+B467+B473+B478+B483</f>
        <v>116</v>
      </c>
      <c r="C446" s="482">
        <f t="shared" si="79"/>
        <v>91</v>
      </c>
      <c r="D446" s="481">
        <f>SUM(D447,D452,D461,D467,D473,D478,D483,D490,D494,D497,,)</f>
        <v>50</v>
      </c>
      <c r="E446" s="441">
        <v>166</v>
      </c>
      <c r="F446" s="482">
        <f t="shared" si="79"/>
        <v>0</v>
      </c>
      <c r="G446" s="482">
        <f t="shared" si="79"/>
        <v>0</v>
      </c>
      <c r="H446" s="482">
        <f t="shared" si="79"/>
        <v>91</v>
      </c>
      <c r="I446" s="482">
        <f aca="true" t="shared" si="80" ref="I446:O446">I447+I452+I461+I467+I473+I478+I483</f>
        <v>0</v>
      </c>
      <c r="J446" s="482">
        <f t="shared" si="80"/>
        <v>0</v>
      </c>
      <c r="K446" s="482">
        <f t="shared" si="80"/>
        <v>0</v>
      </c>
      <c r="L446" s="482">
        <f t="shared" si="80"/>
        <v>91</v>
      </c>
      <c r="M446" s="482">
        <f t="shared" si="80"/>
        <v>0</v>
      </c>
      <c r="N446" s="482">
        <f t="shared" si="80"/>
        <v>0</v>
      </c>
      <c r="O446" s="482">
        <f t="shared" si="80"/>
        <v>0</v>
      </c>
      <c r="P446" s="461">
        <v>91</v>
      </c>
      <c r="Q446" s="464"/>
    </row>
    <row r="447" spans="1:17" ht="18" customHeight="1">
      <c r="A447" s="449" t="s">
        <v>742</v>
      </c>
      <c r="B447" s="445">
        <f aca="true" t="shared" si="81" ref="B447:H447">SUM(B448:B451)</f>
        <v>48</v>
      </c>
      <c r="C447" s="445">
        <f t="shared" si="81"/>
        <v>48</v>
      </c>
      <c r="D447" s="446">
        <f t="shared" si="81"/>
        <v>0</v>
      </c>
      <c r="E447" s="441">
        <v>48</v>
      </c>
      <c r="F447" s="445">
        <f t="shared" si="81"/>
        <v>0</v>
      </c>
      <c r="G447" s="445">
        <f t="shared" si="81"/>
        <v>0</v>
      </c>
      <c r="H447" s="445">
        <f t="shared" si="81"/>
        <v>48</v>
      </c>
      <c r="I447" s="445">
        <f aca="true" t="shared" si="82" ref="I447:O447">SUM(I448:I451)</f>
        <v>0</v>
      </c>
      <c r="J447" s="445">
        <f t="shared" si="82"/>
        <v>0</v>
      </c>
      <c r="K447" s="445">
        <f t="shared" si="82"/>
        <v>0</v>
      </c>
      <c r="L447" s="445">
        <f t="shared" si="82"/>
        <v>48</v>
      </c>
      <c r="M447" s="445">
        <f t="shared" si="82"/>
        <v>0</v>
      </c>
      <c r="N447" s="445">
        <f t="shared" si="82"/>
        <v>0</v>
      </c>
      <c r="O447" s="445">
        <f t="shared" si="82"/>
        <v>0</v>
      </c>
      <c r="P447" s="461">
        <v>48</v>
      </c>
      <c r="Q447" s="465"/>
    </row>
    <row r="448" spans="1:17" ht="18" customHeight="1">
      <c r="A448" s="444" t="s">
        <v>453</v>
      </c>
      <c r="B448" s="468">
        <v>48</v>
      </c>
      <c r="C448" s="468">
        <v>48</v>
      </c>
      <c r="D448" s="448"/>
      <c r="E448" s="441">
        <v>48</v>
      </c>
      <c r="F448" s="468"/>
      <c r="G448" s="468"/>
      <c r="H448" s="468">
        <v>48</v>
      </c>
      <c r="I448" s="473"/>
      <c r="J448" s="468"/>
      <c r="K448" s="468"/>
      <c r="L448" s="468">
        <v>48</v>
      </c>
      <c r="M448" s="474"/>
      <c r="N448" s="474"/>
      <c r="O448" s="474"/>
      <c r="P448" s="461">
        <v>48</v>
      </c>
      <c r="Q448" s="465"/>
    </row>
    <row r="449" spans="1:17" ht="18" customHeight="1">
      <c r="A449" s="444" t="s">
        <v>454</v>
      </c>
      <c r="B449" s="468"/>
      <c r="C449" s="468"/>
      <c r="D449" s="448"/>
      <c r="E449" s="441">
        <v>0</v>
      </c>
      <c r="F449" s="468"/>
      <c r="G449" s="468"/>
      <c r="H449" s="468"/>
      <c r="I449" s="473"/>
      <c r="J449" s="468"/>
      <c r="K449" s="468"/>
      <c r="L449" s="468"/>
      <c r="M449" s="474"/>
      <c r="N449" s="474"/>
      <c r="O449" s="474"/>
      <c r="P449" s="461">
        <v>0</v>
      </c>
      <c r="Q449" s="465"/>
    </row>
    <row r="450" spans="1:17" ht="18" customHeight="1">
      <c r="A450" s="444" t="s">
        <v>455</v>
      </c>
      <c r="B450" s="468"/>
      <c r="C450" s="468"/>
      <c r="D450" s="448"/>
      <c r="E450" s="441">
        <v>0</v>
      </c>
      <c r="F450" s="468"/>
      <c r="G450" s="468"/>
      <c r="H450" s="468"/>
      <c r="I450" s="473"/>
      <c r="J450" s="468"/>
      <c r="K450" s="468"/>
      <c r="L450" s="468"/>
      <c r="M450" s="474"/>
      <c r="N450" s="474"/>
      <c r="O450" s="474"/>
      <c r="P450" s="461">
        <v>0</v>
      </c>
      <c r="Q450" s="465"/>
    </row>
    <row r="451" spans="1:17" ht="18" customHeight="1">
      <c r="A451" s="449" t="s">
        <v>743</v>
      </c>
      <c r="B451" s="468"/>
      <c r="C451" s="468"/>
      <c r="D451" s="448"/>
      <c r="E451" s="441">
        <v>0</v>
      </c>
      <c r="F451" s="468"/>
      <c r="G451" s="468"/>
      <c r="H451" s="468"/>
      <c r="I451" s="473"/>
      <c r="J451" s="468"/>
      <c r="K451" s="468"/>
      <c r="L451" s="468"/>
      <c r="M451" s="474"/>
      <c r="N451" s="474"/>
      <c r="O451" s="474"/>
      <c r="P451" s="461">
        <v>0</v>
      </c>
      <c r="Q451" s="465"/>
    </row>
    <row r="452" spans="1:17" ht="18" customHeight="1">
      <c r="A452" s="444" t="s">
        <v>744</v>
      </c>
      <c r="B452" s="468"/>
      <c r="C452" s="468"/>
      <c r="D452" s="446">
        <f>SUM(D453:D460)</f>
        <v>0</v>
      </c>
      <c r="E452" s="441">
        <v>0</v>
      </c>
      <c r="F452" s="468"/>
      <c r="G452" s="468"/>
      <c r="H452" s="468"/>
      <c r="I452" s="473"/>
      <c r="J452" s="468"/>
      <c r="K452" s="468"/>
      <c r="L452" s="468"/>
      <c r="M452" s="474"/>
      <c r="N452" s="474"/>
      <c r="O452" s="474"/>
      <c r="P452" s="461">
        <v>0</v>
      </c>
      <c r="Q452" s="465"/>
    </row>
    <row r="453" spans="1:17" ht="18" customHeight="1">
      <c r="A453" s="444" t="s">
        <v>745</v>
      </c>
      <c r="B453" s="468"/>
      <c r="C453" s="468"/>
      <c r="D453" s="448"/>
      <c r="E453" s="441">
        <v>0</v>
      </c>
      <c r="F453" s="468"/>
      <c r="G453" s="468"/>
      <c r="H453" s="468"/>
      <c r="I453" s="473"/>
      <c r="J453" s="468"/>
      <c r="K453" s="468"/>
      <c r="L453" s="468"/>
      <c r="M453" s="474"/>
      <c r="N453" s="474"/>
      <c r="O453" s="474"/>
      <c r="P453" s="461">
        <v>0</v>
      </c>
      <c r="Q453" s="465"/>
    </row>
    <row r="454" spans="1:17" ht="18" customHeight="1">
      <c r="A454" s="444" t="s">
        <v>746</v>
      </c>
      <c r="B454" s="468"/>
      <c r="C454" s="468"/>
      <c r="D454" s="448"/>
      <c r="E454" s="441">
        <v>0</v>
      </c>
      <c r="F454" s="468"/>
      <c r="G454" s="468"/>
      <c r="H454" s="468"/>
      <c r="I454" s="473"/>
      <c r="J454" s="468"/>
      <c r="K454" s="468"/>
      <c r="L454" s="468"/>
      <c r="M454" s="474"/>
      <c r="N454" s="474"/>
      <c r="O454" s="474"/>
      <c r="P454" s="461">
        <v>0</v>
      </c>
      <c r="Q454" s="465"/>
    </row>
    <row r="455" spans="1:17" ht="18" customHeight="1">
      <c r="A455" s="450" t="s">
        <v>747</v>
      </c>
      <c r="B455" s="468"/>
      <c r="C455" s="468"/>
      <c r="D455" s="448"/>
      <c r="E455" s="441">
        <v>0</v>
      </c>
      <c r="F455" s="468"/>
      <c r="G455" s="468"/>
      <c r="H455" s="468"/>
      <c r="I455" s="473"/>
      <c r="J455" s="468"/>
      <c r="K455" s="468"/>
      <c r="L455" s="468"/>
      <c r="M455" s="474"/>
      <c r="N455" s="474"/>
      <c r="O455" s="474"/>
      <c r="P455" s="461">
        <v>0</v>
      </c>
      <c r="Q455" s="465"/>
    </row>
    <row r="456" spans="1:17" ht="18" customHeight="1">
      <c r="A456" s="444" t="s">
        <v>748</v>
      </c>
      <c r="B456" s="468"/>
      <c r="C456" s="468"/>
      <c r="D456" s="448"/>
      <c r="E456" s="441">
        <v>0</v>
      </c>
      <c r="F456" s="468"/>
      <c r="G456" s="468"/>
      <c r="H456" s="468"/>
      <c r="I456" s="473"/>
      <c r="J456" s="468"/>
      <c r="K456" s="468"/>
      <c r="L456" s="468"/>
      <c r="M456" s="474"/>
      <c r="N456" s="474"/>
      <c r="O456" s="474"/>
      <c r="P456" s="461">
        <v>0</v>
      </c>
      <c r="Q456" s="465"/>
    </row>
    <row r="457" spans="1:17" ht="18" customHeight="1">
      <c r="A457" s="444" t="s">
        <v>749</v>
      </c>
      <c r="B457" s="468"/>
      <c r="C457" s="468"/>
      <c r="D457" s="448"/>
      <c r="E457" s="441">
        <v>0</v>
      </c>
      <c r="F457" s="468"/>
      <c r="G457" s="468"/>
      <c r="H457" s="468"/>
      <c r="I457" s="473"/>
      <c r="J457" s="468"/>
      <c r="K457" s="468"/>
      <c r="L457" s="468"/>
      <c r="M457" s="474"/>
      <c r="N457" s="474"/>
      <c r="O457" s="474"/>
      <c r="P457" s="461">
        <v>0</v>
      </c>
      <c r="Q457" s="465"/>
    </row>
    <row r="458" spans="1:17" ht="18" customHeight="1">
      <c r="A458" s="444" t="s">
        <v>750</v>
      </c>
      <c r="B458" s="468"/>
      <c r="C458" s="468"/>
      <c r="D458" s="448"/>
      <c r="E458" s="441">
        <v>0</v>
      </c>
      <c r="F458" s="468"/>
      <c r="G458" s="468"/>
      <c r="H458" s="468"/>
      <c r="I458" s="473"/>
      <c r="J458" s="468"/>
      <c r="K458" s="468"/>
      <c r="L458" s="468"/>
      <c r="M458" s="474"/>
      <c r="N458" s="474"/>
      <c r="O458" s="474"/>
      <c r="P458" s="461">
        <v>0</v>
      </c>
      <c r="Q458" s="465"/>
    </row>
    <row r="459" spans="1:17" ht="18" customHeight="1">
      <c r="A459" s="449" t="s">
        <v>751</v>
      </c>
      <c r="B459" s="468"/>
      <c r="C459" s="468"/>
      <c r="D459" s="448"/>
      <c r="E459" s="441">
        <v>0</v>
      </c>
      <c r="F459" s="468"/>
      <c r="G459" s="468"/>
      <c r="H459" s="468"/>
      <c r="I459" s="473"/>
      <c r="J459" s="468"/>
      <c r="K459" s="468"/>
      <c r="L459" s="468"/>
      <c r="M459" s="474"/>
      <c r="N459" s="474"/>
      <c r="O459" s="474"/>
      <c r="P459" s="461">
        <v>0</v>
      </c>
      <c r="Q459" s="465"/>
    </row>
    <row r="460" spans="1:17" ht="18" customHeight="1">
      <c r="A460" s="449" t="s">
        <v>752</v>
      </c>
      <c r="B460" s="468"/>
      <c r="C460" s="468"/>
      <c r="D460" s="448"/>
      <c r="E460" s="441">
        <v>0</v>
      </c>
      <c r="F460" s="468"/>
      <c r="G460" s="468"/>
      <c r="H460" s="468"/>
      <c r="I460" s="473"/>
      <c r="J460" s="468"/>
      <c r="K460" s="468"/>
      <c r="L460" s="468"/>
      <c r="M460" s="474"/>
      <c r="N460" s="474"/>
      <c r="O460" s="474"/>
      <c r="P460" s="461">
        <v>0</v>
      </c>
      <c r="Q460" s="465"/>
    </row>
    <row r="461" spans="1:17" ht="18" customHeight="1">
      <c r="A461" s="449" t="s">
        <v>753</v>
      </c>
      <c r="B461" s="468"/>
      <c r="C461" s="468"/>
      <c r="D461" s="446">
        <f>SUM(D462:D466)</f>
        <v>0</v>
      </c>
      <c r="E461" s="441">
        <v>0</v>
      </c>
      <c r="F461" s="468"/>
      <c r="G461" s="468"/>
      <c r="H461" s="468"/>
      <c r="I461" s="473"/>
      <c r="J461" s="468"/>
      <c r="K461" s="468"/>
      <c r="L461" s="468"/>
      <c r="M461" s="474"/>
      <c r="N461" s="474"/>
      <c r="O461" s="474"/>
      <c r="P461" s="461">
        <v>0</v>
      </c>
      <c r="Q461" s="465"/>
    </row>
    <row r="462" spans="1:17" ht="18" customHeight="1">
      <c r="A462" s="444" t="s">
        <v>745</v>
      </c>
      <c r="B462" s="468"/>
      <c r="C462" s="468"/>
      <c r="D462" s="448"/>
      <c r="E462" s="441">
        <v>0</v>
      </c>
      <c r="F462" s="468"/>
      <c r="G462" s="468"/>
      <c r="H462" s="468"/>
      <c r="I462" s="473"/>
      <c r="J462" s="468"/>
      <c r="K462" s="468"/>
      <c r="L462" s="468"/>
      <c r="M462" s="474"/>
      <c r="N462" s="474"/>
      <c r="O462" s="474"/>
      <c r="P462" s="461">
        <v>0</v>
      </c>
      <c r="Q462" s="465"/>
    </row>
    <row r="463" spans="1:17" ht="18" customHeight="1">
      <c r="A463" s="444" t="s">
        <v>754</v>
      </c>
      <c r="B463" s="468"/>
      <c r="C463" s="468"/>
      <c r="D463" s="448"/>
      <c r="E463" s="441">
        <v>0</v>
      </c>
      <c r="F463" s="468"/>
      <c r="G463" s="468"/>
      <c r="H463" s="468"/>
      <c r="I463" s="473"/>
      <c r="J463" s="468"/>
      <c r="K463" s="468"/>
      <c r="L463" s="468"/>
      <c r="M463" s="474"/>
      <c r="N463" s="474"/>
      <c r="O463" s="474"/>
      <c r="P463" s="461">
        <v>0</v>
      </c>
      <c r="Q463" s="465"/>
    </row>
    <row r="464" spans="1:17" ht="18" customHeight="1">
      <c r="A464" s="444" t="s">
        <v>755</v>
      </c>
      <c r="B464" s="468"/>
      <c r="C464" s="468"/>
      <c r="D464" s="448"/>
      <c r="E464" s="441">
        <v>0</v>
      </c>
      <c r="F464" s="468"/>
      <c r="G464" s="468"/>
      <c r="H464" s="468"/>
      <c r="I464" s="473"/>
      <c r="J464" s="468"/>
      <c r="K464" s="468"/>
      <c r="L464" s="468"/>
      <c r="M464" s="474"/>
      <c r="N464" s="474"/>
      <c r="O464" s="474"/>
      <c r="P464" s="461">
        <v>0</v>
      </c>
      <c r="Q464" s="465"/>
    </row>
    <row r="465" spans="1:17" ht="18" customHeight="1">
      <c r="A465" s="449" t="s">
        <v>756</v>
      </c>
      <c r="B465" s="468"/>
      <c r="C465" s="468"/>
      <c r="D465" s="448"/>
      <c r="E465" s="441">
        <v>0</v>
      </c>
      <c r="F465" s="468"/>
      <c r="G465" s="468"/>
      <c r="H465" s="468"/>
      <c r="I465" s="473"/>
      <c r="J465" s="468"/>
      <c r="K465" s="468"/>
      <c r="L465" s="468"/>
      <c r="M465" s="474"/>
      <c r="N465" s="474"/>
      <c r="O465" s="474"/>
      <c r="P465" s="461">
        <v>0</v>
      </c>
      <c r="Q465" s="465"/>
    </row>
    <row r="466" spans="1:17" ht="18" customHeight="1">
      <c r="A466" s="449" t="s">
        <v>757</v>
      </c>
      <c r="B466" s="468"/>
      <c r="C466" s="468"/>
      <c r="D466" s="448"/>
      <c r="E466" s="441">
        <v>0</v>
      </c>
      <c r="F466" s="468"/>
      <c r="G466" s="468"/>
      <c r="H466" s="468"/>
      <c r="I466" s="473"/>
      <c r="J466" s="468"/>
      <c r="K466" s="468"/>
      <c r="L466" s="468"/>
      <c r="M466" s="474"/>
      <c r="N466" s="474"/>
      <c r="O466" s="474"/>
      <c r="P466" s="461">
        <v>0</v>
      </c>
      <c r="Q466" s="465"/>
    </row>
    <row r="467" spans="1:17" ht="18" customHeight="1">
      <c r="A467" s="449" t="s">
        <v>758</v>
      </c>
      <c r="B467" s="445">
        <f>SUM(B468:B472)</f>
        <v>25</v>
      </c>
      <c r="C467" s="445">
        <f>SUM(C468:C472)</f>
        <v>0</v>
      </c>
      <c r="D467" s="446">
        <f>SUM(D468:D472)</f>
        <v>45</v>
      </c>
      <c r="E467" s="441">
        <v>70</v>
      </c>
      <c r="F467" s="445">
        <f>SUM(F468:F472)</f>
        <v>0</v>
      </c>
      <c r="G467" s="445">
        <f>SUM(G468:G472)</f>
        <v>0</v>
      </c>
      <c r="H467" s="445">
        <f>SUM(H468:H472)</f>
        <v>0</v>
      </c>
      <c r="I467" s="445">
        <f aca="true" t="shared" si="83" ref="I467:O467">SUM(I468:I472)</f>
        <v>0</v>
      </c>
      <c r="J467" s="445">
        <f t="shared" si="83"/>
        <v>0</v>
      </c>
      <c r="K467" s="445">
        <f t="shared" si="83"/>
        <v>0</v>
      </c>
      <c r="L467" s="445">
        <f t="shared" si="83"/>
        <v>0</v>
      </c>
      <c r="M467" s="445">
        <f t="shared" si="83"/>
        <v>0</v>
      </c>
      <c r="N467" s="445">
        <f t="shared" si="83"/>
        <v>0</v>
      </c>
      <c r="O467" s="445">
        <f t="shared" si="83"/>
        <v>0</v>
      </c>
      <c r="P467" s="461">
        <v>0</v>
      </c>
      <c r="Q467" s="465"/>
    </row>
    <row r="468" spans="1:17" ht="18" customHeight="1">
      <c r="A468" s="450" t="s">
        <v>745</v>
      </c>
      <c r="B468" s="468"/>
      <c r="C468" s="468"/>
      <c r="D468" s="448"/>
      <c r="E468" s="441">
        <v>0</v>
      </c>
      <c r="F468" s="468"/>
      <c r="G468" s="468"/>
      <c r="H468" s="468"/>
      <c r="I468" s="473"/>
      <c r="J468" s="468"/>
      <c r="K468" s="468"/>
      <c r="L468" s="468"/>
      <c r="M468" s="474"/>
      <c r="N468" s="474"/>
      <c r="O468" s="474"/>
      <c r="P468" s="461">
        <v>0</v>
      </c>
      <c r="Q468" s="465"/>
    </row>
    <row r="469" spans="1:17" ht="18" customHeight="1">
      <c r="A469" s="444" t="s">
        <v>759</v>
      </c>
      <c r="B469" s="468"/>
      <c r="C469" s="468"/>
      <c r="D469" s="448">
        <v>45</v>
      </c>
      <c r="E469" s="441">
        <v>45</v>
      </c>
      <c r="F469" s="468"/>
      <c r="G469" s="468"/>
      <c r="H469" s="468"/>
      <c r="I469" s="473"/>
      <c r="J469" s="468"/>
      <c r="K469" s="468"/>
      <c r="L469" s="468"/>
      <c r="M469" s="474"/>
      <c r="N469" s="474"/>
      <c r="O469" s="474"/>
      <c r="P469" s="461">
        <v>0</v>
      </c>
      <c r="Q469" s="465"/>
    </row>
    <row r="470" spans="1:17" ht="18" customHeight="1">
      <c r="A470" s="444" t="s">
        <v>760</v>
      </c>
      <c r="B470" s="468"/>
      <c r="C470" s="468"/>
      <c r="D470" s="448"/>
      <c r="E470" s="441">
        <v>0</v>
      </c>
      <c r="F470" s="468"/>
      <c r="G470" s="468"/>
      <c r="H470" s="468"/>
      <c r="I470" s="473"/>
      <c r="J470" s="468"/>
      <c r="K470" s="468"/>
      <c r="L470" s="468"/>
      <c r="M470" s="474"/>
      <c r="N470" s="474"/>
      <c r="O470" s="474"/>
      <c r="P470" s="461">
        <v>0</v>
      </c>
      <c r="Q470" s="465"/>
    </row>
    <row r="471" spans="1:17" ht="18" customHeight="1">
      <c r="A471" s="444" t="s">
        <v>761</v>
      </c>
      <c r="B471" s="468"/>
      <c r="C471" s="468"/>
      <c r="D471" s="448"/>
      <c r="E471" s="441">
        <v>0</v>
      </c>
      <c r="F471" s="468"/>
      <c r="G471" s="468"/>
      <c r="H471" s="468"/>
      <c r="I471" s="473"/>
      <c r="J471" s="468"/>
      <c r="K471" s="468"/>
      <c r="L471" s="468"/>
      <c r="M471" s="474"/>
      <c r="N471" s="474"/>
      <c r="O471" s="474"/>
      <c r="P471" s="461">
        <v>0</v>
      </c>
      <c r="Q471" s="465"/>
    </row>
    <row r="472" spans="1:17" ht="18" customHeight="1">
      <c r="A472" s="449" t="s">
        <v>762</v>
      </c>
      <c r="B472" s="468">
        <v>25</v>
      </c>
      <c r="C472" s="468"/>
      <c r="D472" s="448"/>
      <c r="E472" s="441">
        <v>25</v>
      </c>
      <c r="F472" s="468"/>
      <c r="G472" s="468"/>
      <c r="H472" s="468"/>
      <c r="I472" s="473"/>
      <c r="J472" s="468"/>
      <c r="K472" s="468"/>
      <c r="L472" s="468"/>
      <c r="M472" s="474"/>
      <c r="N472" s="474"/>
      <c r="O472" s="474"/>
      <c r="P472" s="461">
        <v>0</v>
      </c>
      <c r="Q472" s="465"/>
    </row>
    <row r="473" spans="1:17" ht="18" customHeight="1">
      <c r="A473" s="449" t="s">
        <v>763</v>
      </c>
      <c r="B473" s="468"/>
      <c r="C473" s="468"/>
      <c r="D473" s="446">
        <f>SUM(D474:D477)</f>
        <v>0</v>
      </c>
      <c r="E473" s="441">
        <v>0</v>
      </c>
      <c r="F473" s="468"/>
      <c r="G473" s="468"/>
      <c r="H473" s="468"/>
      <c r="I473" s="473"/>
      <c r="J473" s="468"/>
      <c r="K473" s="468"/>
      <c r="L473" s="468"/>
      <c r="M473" s="474"/>
      <c r="N473" s="474"/>
      <c r="O473" s="474"/>
      <c r="P473" s="461">
        <v>0</v>
      </c>
      <c r="Q473" s="465"/>
    </row>
    <row r="474" spans="1:17" ht="18" customHeight="1">
      <c r="A474" s="449" t="s">
        <v>745</v>
      </c>
      <c r="B474" s="468"/>
      <c r="C474" s="468"/>
      <c r="D474" s="448"/>
      <c r="E474" s="441">
        <v>0</v>
      </c>
      <c r="F474" s="468"/>
      <c r="G474" s="468"/>
      <c r="H474" s="468"/>
      <c r="I474" s="473"/>
      <c r="J474" s="468"/>
      <c r="K474" s="468"/>
      <c r="L474" s="468"/>
      <c r="M474" s="474"/>
      <c r="N474" s="474"/>
      <c r="O474" s="474"/>
      <c r="P474" s="461">
        <v>0</v>
      </c>
      <c r="Q474" s="465"/>
    </row>
    <row r="475" spans="1:17" ht="18" customHeight="1">
      <c r="A475" s="444" t="s">
        <v>764</v>
      </c>
      <c r="B475" s="468"/>
      <c r="C475" s="468"/>
      <c r="D475" s="448"/>
      <c r="E475" s="441">
        <v>0</v>
      </c>
      <c r="F475" s="468"/>
      <c r="G475" s="468"/>
      <c r="H475" s="468"/>
      <c r="I475" s="473"/>
      <c r="J475" s="468"/>
      <c r="K475" s="468"/>
      <c r="L475" s="468"/>
      <c r="M475" s="474"/>
      <c r="N475" s="474"/>
      <c r="O475" s="474"/>
      <c r="P475" s="461">
        <v>0</v>
      </c>
      <c r="Q475" s="465"/>
    </row>
    <row r="476" spans="1:17" ht="18" customHeight="1">
      <c r="A476" s="444" t="s">
        <v>765</v>
      </c>
      <c r="B476" s="468"/>
      <c r="C476" s="468"/>
      <c r="D476" s="448"/>
      <c r="E476" s="441">
        <v>0</v>
      </c>
      <c r="F476" s="468"/>
      <c r="G476" s="468"/>
      <c r="H476" s="468"/>
      <c r="I476" s="473"/>
      <c r="J476" s="468"/>
      <c r="K476" s="468"/>
      <c r="L476" s="468"/>
      <c r="M476" s="474"/>
      <c r="N476" s="474"/>
      <c r="O476" s="474"/>
      <c r="P476" s="461">
        <v>0</v>
      </c>
      <c r="Q476" s="465"/>
    </row>
    <row r="477" spans="1:17" ht="18" customHeight="1">
      <c r="A477" s="444" t="s">
        <v>766</v>
      </c>
      <c r="B477" s="468"/>
      <c r="C477" s="468"/>
      <c r="D477" s="448"/>
      <c r="E477" s="441">
        <v>0</v>
      </c>
      <c r="F477" s="468"/>
      <c r="G477" s="468"/>
      <c r="H477" s="468"/>
      <c r="I477" s="473"/>
      <c r="J477" s="468"/>
      <c r="K477" s="468"/>
      <c r="L477" s="468"/>
      <c r="M477" s="474"/>
      <c r="N477" s="474"/>
      <c r="O477" s="474"/>
      <c r="P477" s="461">
        <v>0</v>
      </c>
      <c r="Q477" s="465"/>
    </row>
    <row r="478" spans="1:17" ht="18" customHeight="1">
      <c r="A478" s="449" t="s">
        <v>767</v>
      </c>
      <c r="B478" s="468"/>
      <c r="C478" s="468"/>
      <c r="D478" s="446">
        <f>SUM(D479:D482)</f>
        <v>0</v>
      </c>
      <c r="E478" s="441">
        <v>0</v>
      </c>
      <c r="F478" s="468"/>
      <c r="G478" s="468"/>
      <c r="H478" s="468"/>
      <c r="I478" s="473"/>
      <c r="J478" s="468"/>
      <c r="K478" s="468"/>
      <c r="L478" s="468"/>
      <c r="M478" s="474"/>
      <c r="N478" s="474"/>
      <c r="O478" s="474"/>
      <c r="P478" s="461">
        <v>0</v>
      </c>
      <c r="Q478" s="465"/>
    </row>
    <row r="479" spans="1:17" ht="18" customHeight="1">
      <c r="A479" s="449" t="s">
        <v>768</v>
      </c>
      <c r="B479" s="468"/>
      <c r="C479" s="468"/>
      <c r="D479" s="448"/>
      <c r="E479" s="441">
        <v>0</v>
      </c>
      <c r="F479" s="468"/>
      <c r="G479" s="468"/>
      <c r="H479" s="468"/>
      <c r="I479" s="473"/>
      <c r="J479" s="468"/>
      <c r="K479" s="468"/>
      <c r="L479" s="468"/>
      <c r="M479" s="474"/>
      <c r="N479" s="474"/>
      <c r="O479" s="474"/>
      <c r="P479" s="461">
        <v>0</v>
      </c>
      <c r="Q479" s="465"/>
    </row>
    <row r="480" spans="1:17" ht="18" customHeight="1">
      <c r="A480" s="449" t="s">
        <v>769</v>
      </c>
      <c r="B480" s="468"/>
      <c r="C480" s="468"/>
      <c r="D480" s="448"/>
      <c r="E480" s="441">
        <v>0</v>
      </c>
      <c r="F480" s="468"/>
      <c r="G480" s="468"/>
      <c r="H480" s="468"/>
      <c r="I480" s="473"/>
      <c r="J480" s="468"/>
      <c r="K480" s="468"/>
      <c r="L480" s="468"/>
      <c r="M480" s="474"/>
      <c r="N480" s="474"/>
      <c r="O480" s="474"/>
      <c r="P480" s="461">
        <v>0</v>
      </c>
      <c r="Q480" s="465"/>
    </row>
    <row r="481" spans="1:17" ht="18" customHeight="1">
      <c r="A481" s="450" t="s">
        <v>770</v>
      </c>
      <c r="B481" s="468"/>
      <c r="C481" s="468"/>
      <c r="D481" s="448"/>
      <c r="E481" s="441">
        <v>0</v>
      </c>
      <c r="F481" s="468"/>
      <c r="G481" s="468"/>
      <c r="H481" s="468"/>
      <c r="I481" s="473"/>
      <c r="J481" s="468"/>
      <c r="K481" s="468"/>
      <c r="L481" s="468"/>
      <c r="M481" s="474"/>
      <c r="N481" s="474"/>
      <c r="O481" s="474"/>
      <c r="P481" s="461">
        <v>0</v>
      </c>
      <c r="Q481" s="465"/>
    </row>
    <row r="482" spans="1:17" ht="18" customHeight="1">
      <c r="A482" s="444" t="s">
        <v>771</v>
      </c>
      <c r="B482" s="468"/>
      <c r="C482" s="468"/>
      <c r="D482" s="448"/>
      <c r="E482" s="441">
        <v>0</v>
      </c>
      <c r="F482" s="468"/>
      <c r="G482" s="468"/>
      <c r="H482" s="468"/>
      <c r="I482" s="473"/>
      <c r="J482" s="468"/>
      <c r="K482" s="468"/>
      <c r="L482" s="468"/>
      <c r="M482" s="474"/>
      <c r="N482" s="474"/>
      <c r="O482" s="474"/>
      <c r="P482" s="461">
        <v>0</v>
      </c>
      <c r="Q482" s="465"/>
    </row>
    <row r="483" spans="1:17" ht="18" customHeight="1">
      <c r="A483" s="444" t="s">
        <v>772</v>
      </c>
      <c r="B483" s="445">
        <f aca="true" t="shared" si="84" ref="B483:H483">SUM(B484:B489)</f>
        <v>43</v>
      </c>
      <c r="C483" s="445">
        <f t="shared" si="84"/>
        <v>43</v>
      </c>
      <c r="D483" s="446">
        <f t="shared" si="84"/>
        <v>5</v>
      </c>
      <c r="E483" s="441">
        <v>48</v>
      </c>
      <c r="F483" s="445">
        <f t="shared" si="84"/>
        <v>0</v>
      </c>
      <c r="G483" s="445">
        <f t="shared" si="84"/>
        <v>0</v>
      </c>
      <c r="H483" s="445">
        <f t="shared" si="84"/>
        <v>43</v>
      </c>
      <c r="I483" s="445">
        <f aca="true" t="shared" si="85" ref="I483:O483">SUM(I484:I489)</f>
        <v>0</v>
      </c>
      <c r="J483" s="445">
        <f t="shared" si="85"/>
        <v>0</v>
      </c>
      <c r="K483" s="445">
        <f t="shared" si="85"/>
        <v>0</v>
      </c>
      <c r="L483" s="445">
        <f t="shared" si="85"/>
        <v>43</v>
      </c>
      <c r="M483" s="445">
        <f t="shared" si="85"/>
        <v>0</v>
      </c>
      <c r="N483" s="445">
        <f t="shared" si="85"/>
        <v>0</v>
      </c>
      <c r="O483" s="445">
        <f t="shared" si="85"/>
        <v>0</v>
      </c>
      <c r="P483" s="461">
        <v>43</v>
      </c>
      <c r="Q483" s="465"/>
    </row>
    <row r="484" spans="1:17" ht="18" customHeight="1">
      <c r="A484" s="444" t="s">
        <v>745</v>
      </c>
      <c r="B484" s="447">
        <v>42</v>
      </c>
      <c r="C484" s="447">
        <v>42</v>
      </c>
      <c r="D484" s="448"/>
      <c r="E484" s="441">
        <v>42</v>
      </c>
      <c r="F484" s="468"/>
      <c r="G484" s="468"/>
      <c r="H484" s="447">
        <v>42</v>
      </c>
      <c r="I484" s="473"/>
      <c r="J484" s="468"/>
      <c r="K484" s="468"/>
      <c r="L484" s="447">
        <v>42</v>
      </c>
      <c r="M484" s="474"/>
      <c r="N484" s="474"/>
      <c r="O484" s="474"/>
      <c r="P484" s="461">
        <v>42</v>
      </c>
      <c r="Q484" s="465"/>
    </row>
    <row r="485" spans="1:17" ht="18" customHeight="1">
      <c r="A485" s="449" t="s">
        <v>773</v>
      </c>
      <c r="B485" s="447">
        <v>1</v>
      </c>
      <c r="C485" s="447">
        <v>1</v>
      </c>
      <c r="D485" s="448"/>
      <c r="E485" s="441">
        <v>1</v>
      </c>
      <c r="F485" s="468"/>
      <c r="G485" s="468"/>
      <c r="H485" s="447">
        <v>1</v>
      </c>
      <c r="I485" s="473"/>
      <c r="J485" s="468"/>
      <c r="K485" s="468"/>
      <c r="L485" s="447">
        <v>1</v>
      </c>
      <c r="M485" s="474"/>
      <c r="N485" s="474"/>
      <c r="O485" s="474"/>
      <c r="P485" s="461">
        <v>1</v>
      </c>
      <c r="Q485" s="465"/>
    </row>
    <row r="486" spans="1:17" ht="18" customHeight="1">
      <c r="A486" s="449" t="s">
        <v>774</v>
      </c>
      <c r="B486" s="468"/>
      <c r="C486" s="468"/>
      <c r="D486" s="448"/>
      <c r="E486" s="441">
        <v>0</v>
      </c>
      <c r="F486" s="468"/>
      <c r="G486" s="468"/>
      <c r="H486" s="468"/>
      <c r="I486" s="473"/>
      <c r="J486" s="468"/>
      <c r="K486" s="468"/>
      <c r="L486" s="468"/>
      <c r="M486" s="474"/>
      <c r="N486" s="474"/>
      <c r="O486" s="474"/>
      <c r="P486" s="461">
        <v>0</v>
      </c>
      <c r="Q486" s="465"/>
    </row>
    <row r="487" spans="1:17" ht="18" customHeight="1">
      <c r="A487" s="449" t="s">
        <v>775</v>
      </c>
      <c r="B487" s="468"/>
      <c r="C487" s="468"/>
      <c r="D487" s="448"/>
      <c r="E487" s="441">
        <v>0</v>
      </c>
      <c r="F487" s="468"/>
      <c r="G487" s="468"/>
      <c r="H487" s="468"/>
      <c r="I487" s="473"/>
      <c r="J487" s="468"/>
      <c r="K487" s="468"/>
      <c r="L487" s="468"/>
      <c r="M487" s="474"/>
      <c r="N487" s="474"/>
      <c r="O487" s="474"/>
      <c r="P487" s="461">
        <v>0</v>
      </c>
      <c r="Q487" s="465"/>
    </row>
    <row r="488" spans="1:17" ht="18" customHeight="1">
      <c r="A488" s="444" t="s">
        <v>776</v>
      </c>
      <c r="B488" s="468"/>
      <c r="C488" s="468"/>
      <c r="D488" s="448"/>
      <c r="E488" s="441">
        <v>0</v>
      </c>
      <c r="F488" s="468"/>
      <c r="G488" s="468"/>
      <c r="H488" s="468"/>
      <c r="I488" s="473"/>
      <c r="J488" s="468"/>
      <c r="K488" s="468"/>
      <c r="L488" s="468"/>
      <c r="M488" s="474"/>
      <c r="N488" s="474"/>
      <c r="O488" s="474"/>
      <c r="P488" s="461">
        <v>0</v>
      </c>
      <c r="Q488" s="465"/>
    </row>
    <row r="489" spans="1:17" ht="18" customHeight="1">
      <c r="A489" s="444" t="s">
        <v>777</v>
      </c>
      <c r="B489" s="468"/>
      <c r="C489" s="468"/>
      <c r="D489" s="448">
        <v>5</v>
      </c>
      <c r="E489" s="441">
        <v>5</v>
      </c>
      <c r="F489" s="468"/>
      <c r="G489" s="468"/>
      <c r="H489" s="468"/>
      <c r="I489" s="473"/>
      <c r="J489" s="468"/>
      <c r="K489" s="468"/>
      <c r="L489" s="468"/>
      <c r="M489" s="474"/>
      <c r="N489" s="474"/>
      <c r="O489" s="474"/>
      <c r="P489" s="461">
        <v>0</v>
      </c>
      <c r="Q489" s="465"/>
    </row>
    <row r="490" spans="1:17" ht="18" customHeight="1">
      <c r="A490" s="444" t="s">
        <v>778</v>
      </c>
      <c r="B490" s="468"/>
      <c r="C490" s="468"/>
      <c r="D490" s="446">
        <f>SUM(D491:D493)</f>
        <v>0</v>
      </c>
      <c r="E490" s="441">
        <v>0</v>
      </c>
      <c r="F490" s="468"/>
      <c r="G490" s="468"/>
      <c r="H490" s="468"/>
      <c r="I490" s="473"/>
      <c r="J490" s="468"/>
      <c r="K490" s="468"/>
      <c r="L490" s="468"/>
      <c r="M490" s="474"/>
      <c r="N490" s="474"/>
      <c r="O490" s="474"/>
      <c r="P490" s="461">
        <v>0</v>
      </c>
      <c r="Q490" s="465"/>
    </row>
    <row r="491" spans="1:17" ht="18" customHeight="1">
      <c r="A491" s="449" t="s">
        <v>779</v>
      </c>
      <c r="B491" s="468"/>
      <c r="C491" s="468"/>
      <c r="D491" s="448"/>
      <c r="E491" s="441">
        <v>0</v>
      </c>
      <c r="F491" s="468"/>
      <c r="G491" s="468"/>
      <c r="H491" s="468"/>
      <c r="I491" s="473"/>
      <c r="J491" s="468"/>
      <c r="K491" s="468"/>
      <c r="L491" s="468"/>
      <c r="M491" s="474"/>
      <c r="N491" s="474"/>
      <c r="O491" s="474"/>
      <c r="P491" s="461">
        <v>0</v>
      </c>
      <c r="Q491" s="465"/>
    </row>
    <row r="492" spans="1:17" ht="18" customHeight="1">
      <c r="A492" s="449" t="s">
        <v>780</v>
      </c>
      <c r="B492" s="468"/>
      <c r="C492" s="468"/>
      <c r="D492" s="448"/>
      <c r="E492" s="441">
        <v>0</v>
      </c>
      <c r="F492" s="468"/>
      <c r="G492" s="468"/>
      <c r="H492" s="468"/>
      <c r="I492" s="473"/>
      <c r="J492" s="468"/>
      <c r="K492" s="468"/>
      <c r="L492" s="468"/>
      <c r="M492" s="474"/>
      <c r="N492" s="474"/>
      <c r="O492" s="474"/>
      <c r="P492" s="461">
        <v>0</v>
      </c>
      <c r="Q492" s="465"/>
    </row>
    <row r="493" spans="1:17" ht="18" customHeight="1">
      <c r="A493" s="449" t="s">
        <v>781</v>
      </c>
      <c r="B493" s="468"/>
      <c r="C493" s="468"/>
      <c r="D493" s="448"/>
      <c r="E493" s="441">
        <v>0</v>
      </c>
      <c r="F493" s="468"/>
      <c r="G493" s="468"/>
      <c r="H493" s="468"/>
      <c r="I493" s="473"/>
      <c r="J493" s="468"/>
      <c r="K493" s="468"/>
      <c r="L493" s="468"/>
      <c r="M493" s="474"/>
      <c r="N493" s="474"/>
      <c r="O493" s="474"/>
      <c r="P493" s="461">
        <v>0</v>
      </c>
      <c r="Q493" s="465"/>
    </row>
    <row r="494" spans="1:17" ht="18" customHeight="1">
      <c r="A494" s="483" t="s">
        <v>782</v>
      </c>
      <c r="B494" s="468"/>
      <c r="C494" s="468"/>
      <c r="D494" s="446">
        <f>SUM(D495:D496)</f>
        <v>0</v>
      </c>
      <c r="E494" s="441">
        <v>0</v>
      </c>
      <c r="F494" s="468"/>
      <c r="G494" s="468"/>
      <c r="H494" s="468"/>
      <c r="I494" s="473"/>
      <c r="J494" s="468"/>
      <c r="K494" s="468"/>
      <c r="L494" s="468"/>
      <c r="M494" s="474"/>
      <c r="N494" s="474"/>
      <c r="O494" s="474"/>
      <c r="P494" s="461">
        <v>0</v>
      </c>
      <c r="Q494" s="465"/>
    </row>
    <row r="495" spans="1:17" ht="18" customHeight="1">
      <c r="A495" s="483" t="s">
        <v>783</v>
      </c>
      <c r="B495" s="468"/>
      <c r="C495" s="468"/>
      <c r="D495" s="448"/>
      <c r="E495" s="441">
        <v>0</v>
      </c>
      <c r="F495" s="468"/>
      <c r="G495" s="468"/>
      <c r="H495" s="468"/>
      <c r="I495" s="473"/>
      <c r="J495" s="468"/>
      <c r="K495" s="468"/>
      <c r="L495" s="468"/>
      <c r="M495" s="474"/>
      <c r="N495" s="474"/>
      <c r="O495" s="474"/>
      <c r="P495" s="461">
        <v>0</v>
      </c>
      <c r="Q495" s="465"/>
    </row>
    <row r="496" spans="1:17" ht="18" customHeight="1">
      <c r="A496" s="483" t="s">
        <v>784</v>
      </c>
      <c r="B496" s="468"/>
      <c r="C496" s="468"/>
      <c r="D496" s="448"/>
      <c r="E496" s="441">
        <v>0</v>
      </c>
      <c r="F496" s="468"/>
      <c r="G496" s="468"/>
      <c r="H496" s="468"/>
      <c r="I496" s="473"/>
      <c r="J496" s="468"/>
      <c r="K496" s="468"/>
      <c r="L496" s="468"/>
      <c r="M496" s="474"/>
      <c r="N496" s="474"/>
      <c r="O496" s="474"/>
      <c r="P496" s="461">
        <v>0</v>
      </c>
      <c r="Q496" s="465"/>
    </row>
    <row r="497" spans="1:17" ht="18" customHeight="1">
      <c r="A497" s="444" t="s">
        <v>785</v>
      </c>
      <c r="B497" s="468"/>
      <c r="C497" s="468"/>
      <c r="D497" s="446">
        <f>SUM(D498:D501)</f>
        <v>0</v>
      </c>
      <c r="E497" s="441">
        <v>0</v>
      </c>
      <c r="F497" s="468"/>
      <c r="G497" s="468"/>
      <c r="H497" s="468"/>
      <c r="I497" s="473"/>
      <c r="J497" s="468"/>
      <c r="K497" s="468"/>
      <c r="L497" s="468"/>
      <c r="M497" s="474"/>
      <c r="N497" s="474"/>
      <c r="O497" s="474"/>
      <c r="P497" s="461">
        <v>0</v>
      </c>
      <c r="Q497" s="465"/>
    </row>
    <row r="498" spans="1:17" ht="18" customHeight="1">
      <c r="A498" s="444" t="s">
        <v>786</v>
      </c>
      <c r="B498" s="468"/>
      <c r="C498" s="468"/>
      <c r="D498" s="448"/>
      <c r="E498" s="441">
        <v>0</v>
      </c>
      <c r="F498" s="468"/>
      <c r="G498" s="468"/>
      <c r="H498" s="468"/>
      <c r="I498" s="473"/>
      <c r="J498" s="468"/>
      <c r="K498" s="468"/>
      <c r="L498" s="468"/>
      <c r="M498" s="474"/>
      <c r="N498" s="474"/>
      <c r="O498" s="474"/>
      <c r="P498" s="461">
        <v>0</v>
      </c>
      <c r="Q498" s="465"/>
    </row>
    <row r="499" spans="1:17" ht="18" customHeight="1">
      <c r="A499" s="449" t="s">
        <v>787</v>
      </c>
      <c r="B499" s="468"/>
      <c r="C499" s="468"/>
      <c r="D499" s="448"/>
      <c r="E499" s="441">
        <v>0</v>
      </c>
      <c r="F499" s="468"/>
      <c r="G499" s="468"/>
      <c r="H499" s="468"/>
      <c r="I499" s="473"/>
      <c r="J499" s="468"/>
      <c r="K499" s="468"/>
      <c r="L499" s="468"/>
      <c r="M499" s="474"/>
      <c r="N499" s="474"/>
      <c r="O499" s="474"/>
      <c r="P499" s="461">
        <v>0</v>
      </c>
      <c r="Q499" s="465"/>
    </row>
    <row r="500" spans="1:17" ht="18" customHeight="1">
      <c r="A500" s="449" t="s">
        <v>788</v>
      </c>
      <c r="B500" s="468"/>
      <c r="C500" s="468"/>
      <c r="D500" s="448"/>
      <c r="E500" s="441">
        <v>0</v>
      </c>
      <c r="F500" s="468"/>
      <c r="G500" s="468"/>
      <c r="H500" s="468"/>
      <c r="I500" s="473"/>
      <c r="J500" s="468"/>
      <c r="K500" s="468"/>
      <c r="L500" s="468"/>
      <c r="M500" s="474"/>
      <c r="N500" s="474"/>
      <c r="O500" s="474"/>
      <c r="P500" s="461">
        <v>0</v>
      </c>
      <c r="Q500" s="465"/>
    </row>
    <row r="501" spans="1:17" ht="18" customHeight="1">
      <c r="A501" s="449" t="s">
        <v>789</v>
      </c>
      <c r="B501" s="468"/>
      <c r="C501" s="468"/>
      <c r="D501" s="448"/>
      <c r="E501" s="441">
        <v>0</v>
      </c>
      <c r="F501" s="468"/>
      <c r="G501" s="468"/>
      <c r="H501" s="468"/>
      <c r="I501" s="473"/>
      <c r="J501" s="468"/>
      <c r="K501" s="468"/>
      <c r="L501" s="468"/>
      <c r="M501" s="474"/>
      <c r="N501" s="474"/>
      <c r="O501" s="474"/>
      <c r="P501" s="461">
        <v>0</v>
      </c>
      <c r="Q501" s="465"/>
    </row>
    <row r="502" spans="1:17" s="425" customFormat="1" ht="18" customHeight="1">
      <c r="A502" s="442" t="s">
        <v>790</v>
      </c>
      <c r="B502" s="482">
        <f aca="true" t="shared" si="86" ref="B502:H502">B503+B517+B525+B536+B547</f>
        <v>2063</v>
      </c>
      <c r="C502" s="482">
        <f t="shared" si="86"/>
        <v>1829</v>
      </c>
      <c r="D502" s="481">
        <f>SUM(D503,D517,D525,D536,D547)</f>
        <v>1653</v>
      </c>
      <c r="E502" s="441">
        <v>3716</v>
      </c>
      <c r="F502" s="482">
        <f t="shared" si="86"/>
        <v>0</v>
      </c>
      <c r="G502" s="482">
        <f t="shared" si="86"/>
        <v>0</v>
      </c>
      <c r="H502" s="482">
        <f t="shared" si="86"/>
        <v>1829</v>
      </c>
      <c r="I502" s="482">
        <f aca="true" t="shared" si="87" ref="I502:O502">I503+I517+I525+I536+I547</f>
        <v>0</v>
      </c>
      <c r="J502" s="482">
        <f t="shared" si="87"/>
        <v>0</v>
      </c>
      <c r="K502" s="482">
        <f t="shared" si="87"/>
        <v>0</v>
      </c>
      <c r="L502" s="482">
        <f t="shared" si="87"/>
        <v>1829</v>
      </c>
      <c r="M502" s="482">
        <f t="shared" si="87"/>
        <v>0</v>
      </c>
      <c r="N502" s="482">
        <f t="shared" si="87"/>
        <v>0</v>
      </c>
      <c r="O502" s="482">
        <f t="shared" si="87"/>
        <v>184</v>
      </c>
      <c r="P502" s="461">
        <v>2013</v>
      </c>
      <c r="Q502" s="464"/>
    </row>
    <row r="503" spans="1:17" ht="18" customHeight="1">
      <c r="A503" s="450" t="s">
        <v>791</v>
      </c>
      <c r="B503" s="445">
        <f aca="true" t="shared" si="88" ref="B503:H503">SUM(B504:B516)</f>
        <v>684</v>
      </c>
      <c r="C503" s="445">
        <f t="shared" si="88"/>
        <v>684</v>
      </c>
      <c r="D503" s="446">
        <f t="shared" si="88"/>
        <v>100</v>
      </c>
      <c r="E503" s="441">
        <v>784</v>
      </c>
      <c r="F503" s="445">
        <f t="shared" si="88"/>
        <v>0</v>
      </c>
      <c r="G503" s="445">
        <f t="shared" si="88"/>
        <v>0</v>
      </c>
      <c r="H503" s="445">
        <f t="shared" si="88"/>
        <v>684</v>
      </c>
      <c r="I503" s="445">
        <f aca="true" t="shared" si="89" ref="I503:O503">SUM(I504:I516)</f>
        <v>0</v>
      </c>
      <c r="J503" s="445">
        <f t="shared" si="89"/>
        <v>0</v>
      </c>
      <c r="K503" s="445">
        <f t="shared" si="89"/>
        <v>0</v>
      </c>
      <c r="L503" s="445">
        <f t="shared" si="89"/>
        <v>684</v>
      </c>
      <c r="M503" s="445">
        <f t="shared" si="89"/>
        <v>0</v>
      </c>
      <c r="N503" s="445">
        <f t="shared" si="89"/>
        <v>0</v>
      </c>
      <c r="O503" s="445">
        <f t="shared" si="89"/>
        <v>0</v>
      </c>
      <c r="P503" s="461">
        <v>684</v>
      </c>
      <c r="Q503" s="465"/>
    </row>
    <row r="504" spans="1:17" ht="18" customHeight="1">
      <c r="A504" s="450" t="s">
        <v>453</v>
      </c>
      <c r="B504" s="447">
        <v>129</v>
      </c>
      <c r="C504" s="447">
        <v>129</v>
      </c>
      <c r="D504" s="448"/>
      <c r="E504" s="441">
        <v>129</v>
      </c>
      <c r="F504" s="468"/>
      <c r="G504" s="468"/>
      <c r="H504" s="447">
        <v>129</v>
      </c>
      <c r="I504" s="473"/>
      <c r="J504" s="468"/>
      <c r="K504" s="468"/>
      <c r="L504" s="447">
        <v>129</v>
      </c>
      <c r="M504" s="474"/>
      <c r="N504" s="474"/>
      <c r="O504" s="474"/>
      <c r="P504" s="461">
        <v>129</v>
      </c>
      <c r="Q504" s="465"/>
    </row>
    <row r="505" spans="1:17" ht="18" customHeight="1">
      <c r="A505" s="450" t="s">
        <v>454</v>
      </c>
      <c r="B505" s="447">
        <v>0</v>
      </c>
      <c r="C505" s="447">
        <v>0</v>
      </c>
      <c r="D505" s="448"/>
      <c r="E505" s="441">
        <v>0</v>
      </c>
      <c r="F505" s="468"/>
      <c r="G505" s="468"/>
      <c r="H505" s="447">
        <v>0</v>
      </c>
      <c r="I505" s="473"/>
      <c r="J505" s="468"/>
      <c r="K505" s="468"/>
      <c r="L505" s="447">
        <v>0</v>
      </c>
      <c r="M505" s="474"/>
      <c r="N505" s="474"/>
      <c r="O505" s="474"/>
      <c r="P505" s="461">
        <v>0</v>
      </c>
      <c r="Q505" s="465"/>
    </row>
    <row r="506" spans="1:17" ht="18" customHeight="1">
      <c r="A506" s="450" t="s">
        <v>455</v>
      </c>
      <c r="B506" s="447">
        <v>0</v>
      </c>
      <c r="C506" s="447">
        <v>0</v>
      </c>
      <c r="D506" s="448"/>
      <c r="E506" s="441">
        <v>0</v>
      </c>
      <c r="F506" s="468"/>
      <c r="G506" s="468"/>
      <c r="H506" s="447">
        <v>0</v>
      </c>
      <c r="I506" s="473"/>
      <c r="J506" s="468"/>
      <c r="K506" s="468"/>
      <c r="L506" s="447">
        <v>0</v>
      </c>
      <c r="M506" s="474"/>
      <c r="N506" s="474"/>
      <c r="O506" s="474"/>
      <c r="P506" s="461">
        <v>0</v>
      </c>
      <c r="Q506" s="465"/>
    </row>
    <row r="507" spans="1:17" ht="18" customHeight="1">
      <c r="A507" s="450" t="s">
        <v>792</v>
      </c>
      <c r="B507" s="447">
        <v>171</v>
      </c>
      <c r="C507" s="447">
        <v>171</v>
      </c>
      <c r="D507" s="448"/>
      <c r="E507" s="441">
        <v>171</v>
      </c>
      <c r="F507" s="468"/>
      <c r="G507" s="468"/>
      <c r="H507" s="447">
        <v>171</v>
      </c>
      <c r="I507" s="473"/>
      <c r="J507" s="468"/>
      <c r="K507" s="468"/>
      <c r="L507" s="447">
        <v>171</v>
      </c>
      <c r="M507" s="474"/>
      <c r="N507" s="474"/>
      <c r="O507" s="474"/>
      <c r="P507" s="461">
        <v>171</v>
      </c>
      <c r="Q507" s="465"/>
    </row>
    <row r="508" spans="1:17" ht="18" customHeight="1">
      <c r="A508" s="450" t="s">
        <v>793</v>
      </c>
      <c r="B508" s="447">
        <v>0</v>
      </c>
      <c r="C508" s="447">
        <v>0</v>
      </c>
      <c r="D508" s="448"/>
      <c r="E508" s="441">
        <v>0</v>
      </c>
      <c r="F508" s="468"/>
      <c r="G508" s="468"/>
      <c r="H508" s="447">
        <v>0</v>
      </c>
      <c r="I508" s="473"/>
      <c r="J508" s="468"/>
      <c r="K508" s="468"/>
      <c r="L508" s="447">
        <v>0</v>
      </c>
      <c r="M508" s="474"/>
      <c r="N508" s="474"/>
      <c r="O508" s="474"/>
      <c r="P508" s="461">
        <v>0</v>
      </c>
      <c r="Q508" s="465"/>
    </row>
    <row r="509" spans="1:17" ht="18" customHeight="1">
      <c r="A509" s="450" t="s">
        <v>794</v>
      </c>
      <c r="B509" s="447">
        <v>0</v>
      </c>
      <c r="C509" s="447">
        <v>0</v>
      </c>
      <c r="D509" s="448"/>
      <c r="E509" s="441">
        <v>0</v>
      </c>
      <c r="F509" s="468"/>
      <c r="G509" s="468"/>
      <c r="H509" s="447">
        <v>0</v>
      </c>
      <c r="I509" s="473"/>
      <c r="J509" s="468"/>
      <c r="K509" s="468"/>
      <c r="L509" s="447">
        <v>0</v>
      </c>
      <c r="M509" s="474"/>
      <c r="N509" s="474"/>
      <c r="O509" s="474"/>
      <c r="P509" s="461">
        <v>0</v>
      </c>
      <c r="Q509" s="465"/>
    </row>
    <row r="510" spans="1:17" ht="18" customHeight="1">
      <c r="A510" s="450" t="s">
        <v>795</v>
      </c>
      <c r="B510" s="447">
        <v>0</v>
      </c>
      <c r="C510" s="447">
        <v>0</v>
      </c>
      <c r="D510" s="448"/>
      <c r="E510" s="441">
        <v>0</v>
      </c>
      <c r="F510" s="468"/>
      <c r="G510" s="468"/>
      <c r="H510" s="447">
        <v>0</v>
      </c>
      <c r="I510" s="473"/>
      <c r="J510" s="468"/>
      <c r="K510" s="468"/>
      <c r="L510" s="447">
        <v>0</v>
      </c>
      <c r="M510" s="474"/>
      <c r="N510" s="474"/>
      <c r="O510" s="474"/>
      <c r="P510" s="461">
        <v>0</v>
      </c>
      <c r="Q510" s="465"/>
    </row>
    <row r="511" spans="1:17" ht="18" customHeight="1">
      <c r="A511" s="450" t="s">
        <v>796</v>
      </c>
      <c r="B511" s="447">
        <v>20</v>
      </c>
      <c r="C511" s="447">
        <v>20</v>
      </c>
      <c r="D511" s="448"/>
      <c r="E511" s="441">
        <v>20</v>
      </c>
      <c r="F511" s="468"/>
      <c r="G511" s="468"/>
      <c r="H511" s="447">
        <v>20</v>
      </c>
      <c r="I511" s="473"/>
      <c r="J511" s="468"/>
      <c r="K511" s="468"/>
      <c r="L511" s="447">
        <v>20</v>
      </c>
      <c r="M511" s="474"/>
      <c r="N511" s="474"/>
      <c r="O511" s="474"/>
      <c r="P511" s="461">
        <v>20</v>
      </c>
      <c r="Q511" s="465"/>
    </row>
    <row r="512" spans="1:17" ht="18" customHeight="1">
      <c r="A512" s="450" t="s">
        <v>797</v>
      </c>
      <c r="B512" s="447">
        <v>259</v>
      </c>
      <c r="C512" s="447">
        <v>259</v>
      </c>
      <c r="D512" s="448"/>
      <c r="E512" s="441">
        <v>259</v>
      </c>
      <c r="F512" s="468"/>
      <c r="G512" s="468"/>
      <c r="H512" s="447">
        <v>259</v>
      </c>
      <c r="I512" s="473"/>
      <c r="J512" s="468"/>
      <c r="K512" s="468"/>
      <c r="L512" s="447">
        <v>259</v>
      </c>
      <c r="M512" s="474"/>
      <c r="N512" s="474"/>
      <c r="O512" s="474"/>
      <c r="P512" s="461">
        <v>259</v>
      </c>
      <c r="Q512" s="465"/>
    </row>
    <row r="513" spans="1:17" ht="18" customHeight="1">
      <c r="A513" s="450" t="s">
        <v>798</v>
      </c>
      <c r="B513" s="447">
        <v>0</v>
      </c>
      <c r="C513" s="447">
        <v>0</v>
      </c>
      <c r="D513" s="448"/>
      <c r="E513" s="441">
        <v>0</v>
      </c>
      <c r="F513" s="468"/>
      <c r="G513" s="468"/>
      <c r="H513" s="447">
        <v>0</v>
      </c>
      <c r="I513" s="473"/>
      <c r="J513" s="468"/>
      <c r="K513" s="468"/>
      <c r="L513" s="447">
        <v>0</v>
      </c>
      <c r="M513" s="474"/>
      <c r="N513" s="474"/>
      <c r="O513" s="474"/>
      <c r="P513" s="461">
        <v>0</v>
      </c>
      <c r="Q513" s="465"/>
    </row>
    <row r="514" spans="1:17" ht="18" customHeight="1">
      <c r="A514" s="450" t="s">
        <v>799</v>
      </c>
      <c r="B514" s="447">
        <v>2</v>
      </c>
      <c r="C514" s="447">
        <v>2</v>
      </c>
      <c r="D514" s="448">
        <v>100</v>
      </c>
      <c r="E514" s="441">
        <v>102</v>
      </c>
      <c r="F514" s="468"/>
      <c r="G514" s="468"/>
      <c r="H514" s="447">
        <v>2</v>
      </c>
      <c r="I514" s="473"/>
      <c r="J514" s="468"/>
      <c r="K514" s="468"/>
      <c r="L514" s="447">
        <v>2</v>
      </c>
      <c r="M514" s="474"/>
      <c r="N514" s="474"/>
      <c r="O514" s="474"/>
      <c r="P514" s="461">
        <v>2</v>
      </c>
      <c r="Q514" s="465"/>
    </row>
    <row r="515" spans="1:17" ht="18" customHeight="1">
      <c r="A515" s="450" t="s">
        <v>800</v>
      </c>
      <c r="B515" s="447">
        <v>63</v>
      </c>
      <c r="C515" s="447">
        <v>63</v>
      </c>
      <c r="D515" s="448"/>
      <c r="E515" s="441">
        <v>63</v>
      </c>
      <c r="F515" s="468"/>
      <c r="G515" s="468"/>
      <c r="H515" s="447">
        <v>63</v>
      </c>
      <c r="I515" s="473"/>
      <c r="J515" s="468"/>
      <c r="K515" s="468"/>
      <c r="L515" s="447">
        <v>63</v>
      </c>
      <c r="M515" s="474"/>
      <c r="N515" s="474"/>
      <c r="O515" s="474"/>
      <c r="P515" s="461">
        <v>63</v>
      </c>
      <c r="Q515" s="465"/>
    </row>
    <row r="516" spans="1:17" ht="18" customHeight="1">
      <c r="A516" s="450" t="s">
        <v>801</v>
      </c>
      <c r="B516" s="447">
        <v>40</v>
      </c>
      <c r="C516" s="447">
        <v>40</v>
      </c>
      <c r="D516" s="448"/>
      <c r="E516" s="441">
        <v>40</v>
      </c>
      <c r="F516" s="468"/>
      <c r="G516" s="468"/>
      <c r="H516" s="447">
        <v>40</v>
      </c>
      <c r="I516" s="473"/>
      <c r="J516" s="468"/>
      <c r="K516" s="468"/>
      <c r="L516" s="447">
        <v>40</v>
      </c>
      <c r="M516" s="474"/>
      <c r="N516" s="474"/>
      <c r="O516" s="474"/>
      <c r="P516" s="461">
        <v>40</v>
      </c>
      <c r="Q516" s="465"/>
    </row>
    <row r="517" spans="1:17" ht="18" customHeight="1">
      <c r="A517" s="450" t="s">
        <v>802</v>
      </c>
      <c r="B517" s="445">
        <f aca="true" t="shared" si="90" ref="B517:H517">SUM(B518:B524)</f>
        <v>247</v>
      </c>
      <c r="C517" s="445">
        <f t="shared" si="90"/>
        <v>247</v>
      </c>
      <c r="D517" s="446">
        <f t="shared" si="90"/>
        <v>1170</v>
      </c>
      <c r="E517" s="441">
        <v>1417</v>
      </c>
      <c r="F517" s="445">
        <f t="shared" si="90"/>
        <v>0</v>
      </c>
      <c r="G517" s="445">
        <f t="shared" si="90"/>
        <v>0</v>
      </c>
      <c r="H517" s="445">
        <f t="shared" si="90"/>
        <v>247</v>
      </c>
      <c r="I517" s="445">
        <f aca="true" t="shared" si="91" ref="I517:O517">SUM(I518:I524)</f>
        <v>0</v>
      </c>
      <c r="J517" s="445">
        <f t="shared" si="91"/>
        <v>0</v>
      </c>
      <c r="K517" s="445">
        <f t="shared" si="91"/>
        <v>0</v>
      </c>
      <c r="L517" s="445">
        <f t="shared" si="91"/>
        <v>247</v>
      </c>
      <c r="M517" s="445">
        <f t="shared" si="91"/>
        <v>0</v>
      </c>
      <c r="N517" s="445">
        <f t="shared" si="91"/>
        <v>0</v>
      </c>
      <c r="O517" s="445">
        <f t="shared" si="91"/>
        <v>0</v>
      </c>
      <c r="P517" s="461">
        <v>247</v>
      </c>
      <c r="Q517" s="465"/>
    </row>
    <row r="518" spans="1:17" ht="18" customHeight="1">
      <c r="A518" s="450" t="s">
        <v>453</v>
      </c>
      <c r="B518" s="447">
        <v>82</v>
      </c>
      <c r="C518" s="447">
        <v>82</v>
      </c>
      <c r="D518" s="448"/>
      <c r="E518" s="441">
        <v>82</v>
      </c>
      <c r="F518" s="468"/>
      <c r="G518" s="468"/>
      <c r="H518" s="447">
        <v>82</v>
      </c>
      <c r="I518" s="473"/>
      <c r="J518" s="468"/>
      <c r="K518" s="468"/>
      <c r="L518" s="447">
        <v>82</v>
      </c>
      <c r="M518" s="474"/>
      <c r="N518" s="474"/>
      <c r="O518" s="474"/>
      <c r="P518" s="461">
        <v>82</v>
      </c>
      <c r="Q518" s="465"/>
    </row>
    <row r="519" spans="1:17" ht="18" customHeight="1">
      <c r="A519" s="450" t="s">
        <v>454</v>
      </c>
      <c r="B519" s="447"/>
      <c r="C519" s="447"/>
      <c r="D519" s="448"/>
      <c r="E519" s="441">
        <v>0</v>
      </c>
      <c r="F519" s="468"/>
      <c r="G519" s="468"/>
      <c r="H519" s="447"/>
      <c r="I519" s="473"/>
      <c r="J519" s="468"/>
      <c r="K519" s="468"/>
      <c r="L519" s="447"/>
      <c r="M519" s="474"/>
      <c r="N519" s="474"/>
      <c r="O519" s="474"/>
      <c r="P519" s="461">
        <v>0</v>
      </c>
      <c r="Q519" s="465"/>
    </row>
    <row r="520" spans="1:17" ht="18" customHeight="1">
      <c r="A520" s="450" t="s">
        <v>455</v>
      </c>
      <c r="B520" s="447"/>
      <c r="C520" s="447"/>
      <c r="D520" s="448"/>
      <c r="E520" s="441">
        <v>0</v>
      </c>
      <c r="F520" s="468"/>
      <c r="G520" s="468"/>
      <c r="H520" s="447"/>
      <c r="I520" s="473"/>
      <c r="J520" s="468"/>
      <c r="K520" s="468"/>
      <c r="L520" s="447"/>
      <c r="M520" s="474"/>
      <c r="N520" s="474"/>
      <c r="O520" s="474"/>
      <c r="P520" s="461">
        <v>0</v>
      </c>
      <c r="Q520" s="465"/>
    </row>
    <row r="521" spans="1:17" ht="18" customHeight="1">
      <c r="A521" s="450" t="s">
        <v>803</v>
      </c>
      <c r="B521" s="447">
        <v>33</v>
      </c>
      <c r="C521" s="447">
        <v>33</v>
      </c>
      <c r="D521" s="448">
        <v>1170</v>
      </c>
      <c r="E521" s="441">
        <v>1203</v>
      </c>
      <c r="F521" s="468"/>
      <c r="G521" s="468"/>
      <c r="H521" s="447">
        <v>33</v>
      </c>
      <c r="I521" s="473"/>
      <c r="J521" s="468"/>
      <c r="K521" s="468"/>
      <c r="L521" s="447">
        <v>33</v>
      </c>
      <c r="M521" s="474"/>
      <c r="N521" s="474"/>
      <c r="O521" s="474"/>
      <c r="P521" s="461">
        <v>33</v>
      </c>
      <c r="Q521" s="465"/>
    </row>
    <row r="522" spans="1:17" ht="18" customHeight="1">
      <c r="A522" s="450" t="s">
        <v>804</v>
      </c>
      <c r="B522" s="447">
        <v>84</v>
      </c>
      <c r="C522" s="447">
        <v>84</v>
      </c>
      <c r="D522" s="448"/>
      <c r="E522" s="441">
        <v>84</v>
      </c>
      <c r="F522" s="468"/>
      <c r="G522" s="468"/>
      <c r="H522" s="447">
        <v>84</v>
      </c>
      <c r="I522" s="473"/>
      <c r="J522" s="468"/>
      <c r="K522" s="468"/>
      <c r="L522" s="447">
        <v>84</v>
      </c>
      <c r="M522" s="474"/>
      <c r="N522" s="474"/>
      <c r="O522" s="474"/>
      <c r="P522" s="461">
        <v>84</v>
      </c>
      <c r="Q522" s="465"/>
    </row>
    <row r="523" spans="1:17" ht="18" customHeight="1">
      <c r="A523" s="450" t="s">
        <v>805</v>
      </c>
      <c r="B523" s="447">
        <v>0</v>
      </c>
      <c r="C523" s="447">
        <v>0</v>
      </c>
      <c r="D523" s="448"/>
      <c r="E523" s="441">
        <v>0</v>
      </c>
      <c r="F523" s="468"/>
      <c r="G523" s="468"/>
      <c r="H523" s="447">
        <v>0</v>
      </c>
      <c r="I523" s="473"/>
      <c r="J523" s="468"/>
      <c r="K523" s="468"/>
      <c r="L523" s="447">
        <v>0</v>
      </c>
      <c r="M523" s="474"/>
      <c r="N523" s="474"/>
      <c r="O523" s="474"/>
      <c r="P523" s="461">
        <v>0</v>
      </c>
      <c r="Q523" s="465"/>
    </row>
    <row r="524" spans="1:17" ht="18" customHeight="1">
      <c r="A524" s="450" t="s">
        <v>806</v>
      </c>
      <c r="B524" s="447">
        <v>48</v>
      </c>
      <c r="C524" s="447">
        <v>48</v>
      </c>
      <c r="D524" s="448"/>
      <c r="E524" s="441">
        <v>48</v>
      </c>
      <c r="F524" s="468"/>
      <c r="G524" s="468"/>
      <c r="H524" s="447">
        <v>48</v>
      </c>
      <c r="I524" s="473"/>
      <c r="J524" s="468"/>
      <c r="K524" s="468"/>
      <c r="L524" s="447">
        <v>48</v>
      </c>
      <c r="M524" s="474"/>
      <c r="N524" s="474"/>
      <c r="O524" s="474"/>
      <c r="P524" s="461">
        <v>48</v>
      </c>
      <c r="Q524" s="465"/>
    </row>
    <row r="525" spans="1:17" ht="18" customHeight="1">
      <c r="A525" s="450" t="s">
        <v>807</v>
      </c>
      <c r="B525" s="445">
        <f aca="true" t="shared" si="92" ref="B525:H525">SUM(B526:B535)</f>
        <v>84</v>
      </c>
      <c r="C525" s="445">
        <f t="shared" si="92"/>
        <v>84</v>
      </c>
      <c r="D525" s="446">
        <f t="shared" si="92"/>
        <v>0</v>
      </c>
      <c r="E525" s="441">
        <v>84</v>
      </c>
      <c r="F525" s="445">
        <f t="shared" si="92"/>
        <v>0</v>
      </c>
      <c r="G525" s="445">
        <f t="shared" si="92"/>
        <v>0</v>
      </c>
      <c r="H525" s="445">
        <f t="shared" si="92"/>
        <v>84</v>
      </c>
      <c r="I525" s="445">
        <f aca="true" t="shared" si="93" ref="I525:O525">SUM(I526:I535)</f>
        <v>0</v>
      </c>
      <c r="J525" s="445">
        <f t="shared" si="93"/>
        <v>0</v>
      </c>
      <c r="K525" s="445">
        <f t="shared" si="93"/>
        <v>0</v>
      </c>
      <c r="L525" s="445">
        <f t="shared" si="93"/>
        <v>84</v>
      </c>
      <c r="M525" s="445">
        <f t="shared" si="93"/>
        <v>0</v>
      </c>
      <c r="N525" s="445">
        <f t="shared" si="93"/>
        <v>0</v>
      </c>
      <c r="O525" s="445">
        <f t="shared" si="93"/>
        <v>0</v>
      </c>
      <c r="P525" s="461">
        <v>84</v>
      </c>
      <c r="Q525" s="465"/>
    </row>
    <row r="526" spans="1:17" ht="18" customHeight="1">
      <c r="A526" s="450" t="s">
        <v>453</v>
      </c>
      <c r="B526" s="468"/>
      <c r="C526" s="468"/>
      <c r="D526" s="448"/>
      <c r="E526" s="441">
        <v>0</v>
      </c>
      <c r="F526" s="468"/>
      <c r="G526" s="468"/>
      <c r="H526" s="468"/>
      <c r="I526" s="473"/>
      <c r="J526" s="468"/>
      <c r="K526" s="468"/>
      <c r="L526" s="468"/>
      <c r="M526" s="474"/>
      <c r="N526" s="474"/>
      <c r="O526" s="474"/>
      <c r="P526" s="461">
        <v>0</v>
      </c>
      <c r="Q526" s="465"/>
    </row>
    <row r="527" spans="1:17" ht="18" customHeight="1">
      <c r="A527" s="450" t="s">
        <v>454</v>
      </c>
      <c r="B527" s="468"/>
      <c r="C527" s="468"/>
      <c r="D527" s="448"/>
      <c r="E527" s="441">
        <v>0</v>
      </c>
      <c r="F527" s="468"/>
      <c r="G527" s="468"/>
      <c r="H527" s="468"/>
      <c r="I527" s="473"/>
      <c r="J527" s="468"/>
      <c r="K527" s="468"/>
      <c r="L527" s="468"/>
      <c r="M527" s="474"/>
      <c r="N527" s="474"/>
      <c r="O527" s="474"/>
      <c r="P527" s="461">
        <v>0</v>
      </c>
      <c r="Q527" s="465"/>
    </row>
    <row r="528" spans="1:17" ht="18" customHeight="1">
      <c r="A528" s="450" t="s">
        <v>455</v>
      </c>
      <c r="B528" s="468"/>
      <c r="C528" s="468"/>
      <c r="D528" s="448"/>
      <c r="E528" s="441">
        <v>0</v>
      </c>
      <c r="F528" s="468"/>
      <c r="G528" s="468"/>
      <c r="H528" s="468"/>
      <c r="I528" s="473"/>
      <c r="J528" s="468"/>
      <c r="K528" s="468"/>
      <c r="L528" s="468"/>
      <c r="M528" s="474"/>
      <c r="N528" s="474"/>
      <c r="O528" s="474"/>
      <c r="P528" s="461">
        <v>0</v>
      </c>
      <c r="Q528" s="465"/>
    </row>
    <row r="529" spans="1:17" ht="18" customHeight="1">
      <c r="A529" s="450" t="s">
        <v>808</v>
      </c>
      <c r="B529" s="468"/>
      <c r="C529" s="468"/>
      <c r="D529" s="448"/>
      <c r="E529" s="441">
        <v>0</v>
      </c>
      <c r="F529" s="468"/>
      <c r="G529" s="468"/>
      <c r="H529" s="468"/>
      <c r="I529" s="473"/>
      <c r="J529" s="468"/>
      <c r="K529" s="468"/>
      <c r="L529" s="468"/>
      <c r="M529" s="474"/>
      <c r="N529" s="474"/>
      <c r="O529" s="474"/>
      <c r="P529" s="461">
        <v>0</v>
      </c>
      <c r="Q529" s="465"/>
    </row>
    <row r="530" spans="1:17" ht="18" customHeight="1">
      <c r="A530" s="450" t="s">
        <v>809</v>
      </c>
      <c r="B530" s="468"/>
      <c r="C530" s="468"/>
      <c r="D530" s="448"/>
      <c r="E530" s="441">
        <v>0</v>
      </c>
      <c r="F530" s="468"/>
      <c r="G530" s="468"/>
      <c r="H530" s="468"/>
      <c r="I530" s="473"/>
      <c r="J530" s="468"/>
      <c r="K530" s="468"/>
      <c r="L530" s="468"/>
      <c r="M530" s="474"/>
      <c r="N530" s="474"/>
      <c r="O530" s="474"/>
      <c r="P530" s="461">
        <v>0</v>
      </c>
      <c r="Q530" s="465"/>
    </row>
    <row r="531" spans="1:17" ht="18" customHeight="1">
      <c r="A531" s="450" t="s">
        <v>810</v>
      </c>
      <c r="B531" s="468"/>
      <c r="C531" s="468"/>
      <c r="D531" s="448"/>
      <c r="E531" s="441">
        <v>0</v>
      </c>
      <c r="F531" s="468"/>
      <c r="G531" s="468"/>
      <c r="H531" s="468"/>
      <c r="I531" s="473"/>
      <c r="J531" s="468"/>
      <c r="K531" s="468"/>
      <c r="L531" s="468"/>
      <c r="M531" s="474"/>
      <c r="N531" s="474"/>
      <c r="O531" s="474"/>
      <c r="P531" s="461">
        <v>0</v>
      </c>
      <c r="Q531" s="465"/>
    </row>
    <row r="532" spans="1:17" ht="18" customHeight="1">
      <c r="A532" s="450" t="s">
        <v>811</v>
      </c>
      <c r="B532" s="468"/>
      <c r="C532" s="468"/>
      <c r="D532" s="448"/>
      <c r="E532" s="441">
        <v>0</v>
      </c>
      <c r="F532" s="468"/>
      <c r="G532" s="468"/>
      <c r="H532" s="468"/>
      <c r="I532" s="473"/>
      <c r="J532" s="468"/>
      <c r="K532" s="468"/>
      <c r="L532" s="468"/>
      <c r="M532" s="474"/>
      <c r="N532" s="474"/>
      <c r="O532" s="474"/>
      <c r="P532" s="461">
        <v>0</v>
      </c>
      <c r="Q532" s="465"/>
    </row>
    <row r="533" spans="1:17" ht="18" customHeight="1">
      <c r="A533" s="450" t="s">
        <v>812</v>
      </c>
      <c r="B533" s="468"/>
      <c r="C533" s="468"/>
      <c r="D533" s="448"/>
      <c r="E533" s="441">
        <v>0</v>
      </c>
      <c r="F533" s="468"/>
      <c r="G533" s="468"/>
      <c r="H533" s="468"/>
      <c r="I533" s="473"/>
      <c r="J533" s="468"/>
      <c r="K533" s="468"/>
      <c r="L533" s="468"/>
      <c r="M533" s="474"/>
      <c r="N533" s="474"/>
      <c r="O533" s="474"/>
      <c r="P533" s="461">
        <v>0</v>
      </c>
      <c r="Q533" s="465"/>
    </row>
    <row r="534" spans="1:17" ht="18" customHeight="1">
      <c r="A534" s="450" t="s">
        <v>813</v>
      </c>
      <c r="B534" s="468"/>
      <c r="C534" s="468"/>
      <c r="D534" s="448"/>
      <c r="E534" s="441">
        <v>0</v>
      </c>
      <c r="F534" s="468"/>
      <c r="G534" s="468"/>
      <c r="H534" s="468"/>
      <c r="I534" s="473"/>
      <c r="J534" s="468"/>
      <c r="K534" s="468"/>
      <c r="L534" s="468"/>
      <c r="M534" s="474"/>
      <c r="N534" s="474"/>
      <c r="O534" s="474"/>
      <c r="P534" s="461">
        <v>0</v>
      </c>
      <c r="Q534" s="465"/>
    </row>
    <row r="535" spans="1:17" ht="18" customHeight="1">
      <c r="A535" s="450" t="s">
        <v>814</v>
      </c>
      <c r="B535" s="468">
        <v>84</v>
      </c>
      <c r="C535" s="468">
        <v>84</v>
      </c>
      <c r="D535" s="448"/>
      <c r="E535" s="441">
        <v>84</v>
      </c>
      <c r="F535" s="468"/>
      <c r="G535" s="468"/>
      <c r="H535" s="468">
        <v>84</v>
      </c>
      <c r="I535" s="473"/>
      <c r="J535" s="468"/>
      <c r="K535" s="468"/>
      <c r="L535" s="468">
        <v>84</v>
      </c>
      <c r="M535" s="474"/>
      <c r="N535" s="474"/>
      <c r="O535" s="474"/>
      <c r="P535" s="461">
        <v>84</v>
      </c>
      <c r="Q535" s="465"/>
    </row>
    <row r="536" spans="1:17" ht="18" customHeight="1">
      <c r="A536" s="483" t="s">
        <v>815</v>
      </c>
      <c r="B536" s="445">
        <f>SUM(B537:B546)</f>
        <v>817</v>
      </c>
      <c r="C536" s="445">
        <f>SUM(C537:C546)</f>
        <v>798</v>
      </c>
      <c r="D536" s="446">
        <f>SUM(D537:D546)</f>
        <v>94</v>
      </c>
      <c r="E536" s="441">
        <v>911</v>
      </c>
      <c r="F536" s="445">
        <f>SUM(F537:F546)</f>
        <v>0</v>
      </c>
      <c r="G536" s="445">
        <f>SUM(G537:G546)</f>
        <v>0</v>
      </c>
      <c r="H536" s="445">
        <f>SUM(H537:H546)</f>
        <v>798</v>
      </c>
      <c r="I536" s="445">
        <f aca="true" t="shared" si="94" ref="I536:O536">SUM(I537:I546)</f>
        <v>0</v>
      </c>
      <c r="J536" s="445">
        <f t="shared" si="94"/>
        <v>0</v>
      </c>
      <c r="K536" s="445">
        <f t="shared" si="94"/>
        <v>0</v>
      </c>
      <c r="L536" s="445">
        <f t="shared" si="94"/>
        <v>798</v>
      </c>
      <c r="M536" s="445">
        <f t="shared" si="94"/>
        <v>0</v>
      </c>
      <c r="N536" s="445">
        <f t="shared" si="94"/>
        <v>0</v>
      </c>
      <c r="O536" s="445">
        <f t="shared" si="94"/>
        <v>0</v>
      </c>
      <c r="P536" s="461">
        <v>798</v>
      </c>
      <c r="Q536" s="465"/>
    </row>
    <row r="537" spans="1:17" ht="18" customHeight="1">
      <c r="A537" s="483" t="s">
        <v>453</v>
      </c>
      <c r="B537" s="468"/>
      <c r="C537" s="468"/>
      <c r="D537" s="448">
        <v>94</v>
      </c>
      <c r="E537" s="441">
        <v>94</v>
      </c>
      <c r="F537" s="468"/>
      <c r="G537" s="468"/>
      <c r="H537" s="468"/>
      <c r="I537" s="473"/>
      <c r="J537" s="468"/>
      <c r="K537" s="468"/>
      <c r="L537" s="468"/>
      <c r="M537" s="474"/>
      <c r="N537" s="474"/>
      <c r="O537" s="474"/>
      <c r="P537" s="461">
        <v>0</v>
      </c>
      <c r="Q537" s="465"/>
    </row>
    <row r="538" spans="1:17" ht="18" customHeight="1">
      <c r="A538" s="483" t="s">
        <v>454</v>
      </c>
      <c r="B538" s="468"/>
      <c r="C538" s="468"/>
      <c r="D538" s="448"/>
      <c r="E538" s="441">
        <v>0</v>
      </c>
      <c r="F538" s="468"/>
      <c r="G538" s="468"/>
      <c r="H538" s="468"/>
      <c r="I538" s="473"/>
      <c r="J538" s="468"/>
      <c r="K538" s="468"/>
      <c r="L538" s="468"/>
      <c r="M538" s="474"/>
      <c r="N538" s="474"/>
      <c r="O538" s="474"/>
      <c r="P538" s="461">
        <v>0</v>
      </c>
      <c r="Q538" s="465"/>
    </row>
    <row r="539" spans="1:17" ht="18" customHeight="1">
      <c r="A539" s="483" t="s">
        <v>455</v>
      </c>
      <c r="B539" s="468"/>
      <c r="C539" s="468"/>
      <c r="D539" s="448"/>
      <c r="E539" s="441">
        <v>0</v>
      </c>
      <c r="F539" s="468"/>
      <c r="G539" s="468"/>
      <c r="H539" s="468"/>
      <c r="I539" s="473"/>
      <c r="J539" s="468"/>
      <c r="K539" s="468"/>
      <c r="L539" s="468"/>
      <c r="M539" s="474"/>
      <c r="N539" s="474"/>
      <c r="O539" s="474"/>
      <c r="P539" s="461">
        <v>0</v>
      </c>
      <c r="Q539" s="465"/>
    </row>
    <row r="540" spans="1:17" ht="18" customHeight="1">
      <c r="A540" s="483" t="s">
        <v>816</v>
      </c>
      <c r="B540" s="468"/>
      <c r="C540" s="468"/>
      <c r="D540" s="448"/>
      <c r="E540" s="441">
        <v>0</v>
      </c>
      <c r="F540" s="468"/>
      <c r="G540" s="468"/>
      <c r="H540" s="468"/>
      <c r="I540" s="473"/>
      <c r="J540" s="468"/>
      <c r="K540" s="468"/>
      <c r="L540" s="468"/>
      <c r="M540" s="474"/>
      <c r="N540" s="474"/>
      <c r="O540" s="474"/>
      <c r="P540" s="461">
        <v>0</v>
      </c>
      <c r="Q540" s="465"/>
    </row>
    <row r="541" spans="1:17" ht="18" customHeight="1">
      <c r="A541" s="483" t="s">
        <v>817</v>
      </c>
      <c r="B541" s="447">
        <v>798</v>
      </c>
      <c r="C541" s="447">
        <v>798</v>
      </c>
      <c r="D541" s="448"/>
      <c r="E541" s="441">
        <v>798</v>
      </c>
      <c r="F541" s="468"/>
      <c r="G541" s="468"/>
      <c r="H541" s="447">
        <v>798</v>
      </c>
      <c r="I541" s="473"/>
      <c r="J541" s="468"/>
      <c r="K541" s="468"/>
      <c r="L541" s="447">
        <v>798</v>
      </c>
      <c r="M541" s="474"/>
      <c r="N541" s="474"/>
      <c r="O541" s="474"/>
      <c r="P541" s="461">
        <v>798</v>
      </c>
      <c r="Q541" s="465"/>
    </row>
    <row r="542" spans="1:17" ht="18" customHeight="1">
      <c r="A542" s="483" t="s">
        <v>818</v>
      </c>
      <c r="B542" s="447"/>
      <c r="C542" s="447"/>
      <c r="D542" s="448"/>
      <c r="E542" s="441">
        <v>0</v>
      </c>
      <c r="F542" s="468"/>
      <c r="G542" s="468"/>
      <c r="H542" s="447"/>
      <c r="I542" s="473"/>
      <c r="J542" s="468"/>
      <c r="K542" s="468"/>
      <c r="L542" s="447"/>
      <c r="M542" s="474"/>
      <c r="N542" s="474"/>
      <c r="O542" s="474"/>
      <c r="P542" s="461">
        <v>0</v>
      </c>
      <c r="Q542" s="465"/>
    </row>
    <row r="543" spans="1:17" ht="18" customHeight="1">
      <c r="A543" s="483" t="s">
        <v>819</v>
      </c>
      <c r="B543" s="447"/>
      <c r="C543" s="447"/>
      <c r="D543" s="448"/>
      <c r="E543" s="441">
        <v>0</v>
      </c>
      <c r="F543" s="468"/>
      <c r="G543" s="468"/>
      <c r="H543" s="447"/>
      <c r="I543" s="473"/>
      <c r="J543" s="468"/>
      <c r="K543" s="468"/>
      <c r="L543" s="447"/>
      <c r="M543" s="474"/>
      <c r="N543" s="474"/>
      <c r="O543" s="474"/>
      <c r="P543" s="461">
        <v>0</v>
      </c>
      <c r="Q543" s="465"/>
    </row>
    <row r="544" spans="1:17" ht="18" customHeight="1">
      <c r="A544" s="483" t="s">
        <v>820</v>
      </c>
      <c r="B544" s="447"/>
      <c r="C544" s="447"/>
      <c r="D544" s="448"/>
      <c r="E544" s="441">
        <v>0</v>
      </c>
      <c r="F544" s="468"/>
      <c r="G544" s="468"/>
      <c r="H544" s="447"/>
      <c r="I544" s="473"/>
      <c r="J544" s="468"/>
      <c r="K544" s="468"/>
      <c r="L544" s="447"/>
      <c r="M544" s="474"/>
      <c r="N544" s="474"/>
      <c r="O544" s="474"/>
      <c r="P544" s="461">
        <v>0</v>
      </c>
      <c r="Q544" s="465"/>
    </row>
    <row r="545" spans="1:17" ht="18" customHeight="1">
      <c r="A545" s="483" t="s">
        <v>821</v>
      </c>
      <c r="B545" s="447"/>
      <c r="C545" s="447"/>
      <c r="D545" s="448"/>
      <c r="E545" s="441">
        <v>0</v>
      </c>
      <c r="F545" s="468"/>
      <c r="G545" s="468"/>
      <c r="H545" s="447"/>
      <c r="I545" s="473"/>
      <c r="J545" s="468"/>
      <c r="K545" s="468"/>
      <c r="L545" s="447"/>
      <c r="M545" s="474"/>
      <c r="N545" s="474"/>
      <c r="O545" s="474"/>
      <c r="P545" s="461">
        <v>0</v>
      </c>
      <c r="Q545" s="465"/>
    </row>
    <row r="546" spans="1:17" ht="18" customHeight="1">
      <c r="A546" s="483" t="s">
        <v>822</v>
      </c>
      <c r="B546" s="447">
        <v>19</v>
      </c>
      <c r="C546" s="447"/>
      <c r="D546" s="448"/>
      <c r="E546" s="441">
        <v>19</v>
      </c>
      <c r="F546" s="468"/>
      <c r="G546" s="468"/>
      <c r="H546" s="447"/>
      <c r="I546" s="473"/>
      <c r="J546" s="468"/>
      <c r="K546" s="468"/>
      <c r="L546" s="447"/>
      <c r="M546" s="474"/>
      <c r="N546" s="474"/>
      <c r="O546" s="474"/>
      <c r="P546" s="461">
        <v>0</v>
      </c>
      <c r="Q546" s="465"/>
    </row>
    <row r="547" spans="1:17" ht="18" customHeight="1">
      <c r="A547" s="450" t="s">
        <v>823</v>
      </c>
      <c r="B547" s="445">
        <f aca="true" t="shared" si="95" ref="B547:H547">SUM(B548:B550)</f>
        <v>231</v>
      </c>
      <c r="C547" s="445">
        <f t="shared" si="95"/>
        <v>16</v>
      </c>
      <c r="D547" s="446">
        <f t="shared" si="95"/>
        <v>289</v>
      </c>
      <c r="E547" s="441">
        <v>520</v>
      </c>
      <c r="F547" s="445">
        <f t="shared" si="95"/>
        <v>0</v>
      </c>
      <c r="G547" s="445">
        <f t="shared" si="95"/>
        <v>0</v>
      </c>
      <c r="H547" s="445">
        <f t="shared" si="95"/>
        <v>16</v>
      </c>
      <c r="I547" s="445">
        <f aca="true" t="shared" si="96" ref="I547:O547">SUM(I548:I550)</f>
        <v>0</v>
      </c>
      <c r="J547" s="445">
        <f t="shared" si="96"/>
        <v>0</v>
      </c>
      <c r="K547" s="445">
        <f t="shared" si="96"/>
        <v>0</v>
      </c>
      <c r="L547" s="445">
        <f t="shared" si="96"/>
        <v>16</v>
      </c>
      <c r="M547" s="445">
        <f t="shared" si="96"/>
        <v>0</v>
      </c>
      <c r="N547" s="445">
        <f t="shared" si="96"/>
        <v>0</v>
      </c>
      <c r="O547" s="445">
        <f t="shared" si="96"/>
        <v>184</v>
      </c>
      <c r="P547" s="461">
        <v>200</v>
      </c>
      <c r="Q547" s="465"/>
    </row>
    <row r="548" spans="1:17" ht="18" customHeight="1">
      <c r="A548" s="450" t="s">
        <v>824</v>
      </c>
      <c r="B548" s="468"/>
      <c r="C548" s="468"/>
      <c r="D548" s="448"/>
      <c r="E548" s="441">
        <v>0</v>
      </c>
      <c r="F548" s="468"/>
      <c r="G548" s="468"/>
      <c r="H548" s="468"/>
      <c r="I548" s="473"/>
      <c r="J548" s="468"/>
      <c r="K548" s="468"/>
      <c r="L548" s="468"/>
      <c r="M548" s="474"/>
      <c r="N548" s="474"/>
      <c r="O548" s="474"/>
      <c r="P548" s="461">
        <v>0</v>
      </c>
      <c r="Q548" s="465"/>
    </row>
    <row r="549" spans="1:17" ht="18" customHeight="1">
      <c r="A549" s="450" t="s">
        <v>825</v>
      </c>
      <c r="B549" s="447">
        <v>20</v>
      </c>
      <c r="C549" s="447"/>
      <c r="D549" s="448">
        <v>20</v>
      </c>
      <c r="E549" s="441">
        <v>40</v>
      </c>
      <c r="F549" s="468"/>
      <c r="G549" s="468"/>
      <c r="H549" s="447"/>
      <c r="I549" s="473"/>
      <c r="J549" s="468"/>
      <c r="K549" s="468"/>
      <c r="L549" s="447"/>
      <c r="M549" s="474"/>
      <c r="N549" s="474"/>
      <c r="O549" s="474">
        <v>30</v>
      </c>
      <c r="P549" s="461">
        <v>30</v>
      </c>
      <c r="Q549" s="465"/>
    </row>
    <row r="550" spans="1:17" ht="18" customHeight="1">
      <c r="A550" s="450" t="s">
        <v>826</v>
      </c>
      <c r="B550" s="447">
        <v>211</v>
      </c>
      <c r="C550" s="447">
        <v>16</v>
      </c>
      <c r="D550" s="448">
        <v>269</v>
      </c>
      <c r="E550" s="441">
        <v>480</v>
      </c>
      <c r="F550" s="468"/>
      <c r="G550" s="468"/>
      <c r="H550" s="447">
        <v>16</v>
      </c>
      <c r="I550" s="473"/>
      <c r="J550" s="468"/>
      <c r="K550" s="468"/>
      <c r="L550" s="447">
        <v>16</v>
      </c>
      <c r="M550" s="474"/>
      <c r="N550" s="474"/>
      <c r="O550" s="474">
        <v>154</v>
      </c>
      <c r="P550" s="461">
        <v>170</v>
      </c>
      <c r="Q550" s="465"/>
    </row>
    <row r="551" spans="1:17" s="425" customFormat="1" ht="18" customHeight="1">
      <c r="A551" s="442" t="s">
        <v>827</v>
      </c>
      <c r="B551" s="482">
        <f aca="true" t="shared" si="97" ref="B551:H551">B552+B566+B577+B579+B588+B592+B602+B610+B616+B623+B632+B637+B642+B645+B648+B651+B654+B657+B661+B666</f>
        <v>32958</v>
      </c>
      <c r="C551" s="482">
        <f t="shared" si="97"/>
        <v>24949</v>
      </c>
      <c r="D551" s="481">
        <f>SUM(D552,D566,D577,D579,D588,D592,D602,D610,D616,D623,D632,D637,D642,D645,D648,D651,D654,D657,D661,D666)</f>
        <v>12538</v>
      </c>
      <c r="E551" s="441">
        <v>45496</v>
      </c>
      <c r="F551" s="482" t="e">
        <f t="shared" si="97"/>
        <v>#REF!</v>
      </c>
      <c r="G551" s="482" t="e">
        <f t="shared" si="97"/>
        <v>#REF!</v>
      </c>
      <c r="H551" s="482">
        <f t="shared" si="97"/>
        <v>24949</v>
      </c>
      <c r="I551" s="482" t="e">
        <f aca="true" t="shared" si="98" ref="I551:O551">I552+I566+I577+I579+I588+I592+I602+I610+I616+I623+I632+I637+I642+I645+I648+I651+I654+I657+I661+I666</f>
        <v>#REF!</v>
      </c>
      <c r="J551" s="482" t="e">
        <f t="shared" si="98"/>
        <v>#REF!</v>
      </c>
      <c r="K551" s="482" t="e">
        <f t="shared" si="98"/>
        <v>#REF!</v>
      </c>
      <c r="L551" s="482">
        <f t="shared" si="98"/>
        <v>24949</v>
      </c>
      <c r="M551" s="482" t="e">
        <f t="shared" si="98"/>
        <v>#REF!</v>
      </c>
      <c r="N551" s="482" t="e">
        <f t="shared" si="98"/>
        <v>#REF!</v>
      </c>
      <c r="O551" s="482">
        <f t="shared" si="98"/>
        <v>1199</v>
      </c>
      <c r="P551" s="461">
        <v>26148</v>
      </c>
      <c r="Q551" s="464"/>
    </row>
    <row r="552" spans="1:17" ht="18" customHeight="1">
      <c r="A552" s="450" t="s">
        <v>828</v>
      </c>
      <c r="B552" s="445">
        <f aca="true" t="shared" si="99" ref="B552:H552">SUM(B553:B565)</f>
        <v>1539</v>
      </c>
      <c r="C552" s="445">
        <f t="shared" si="99"/>
        <v>1539</v>
      </c>
      <c r="D552" s="446">
        <f t="shared" si="99"/>
        <v>0</v>
      </c>
      <c r="E552" s="441">
        <v>1539</v>
      </c>
      <c r="F552" s="445">
        <f t="shared" si="99"/>
        <v>0</v>
      </c>
      <c r="G552" s="445">
        <f t="shared" si="99"/>
        <v>0</v>
      </c>
      <c r="H552" s="445">
        <f t="shared" si="99"/>
        <v>1539</v>
      </c>
      <c r="I552" s="445">
        <f aca="true" t="shared" si="100" ref="I552:O552">SUM(I553:I565)</f>
        <v>0</v>
      </c>
      <c r="J552" s="445">
        <f t="shared" si="100"/>
        <v>0</v>
      </c>
      <c r="K552" s="445">
        <f t="shared" si="100"/>
        <v>0</v>
      </c>
      <c r="L552" s="445">
        <f t="shared" si="100"/>
        <v>1539</v>
      </c>
      <c r="M552" s="445">
        <f t="shared" si="100"/>
        <v>0</v>
      </c>
      <c r="N552" s="445">
        <f t="shared" si="100"/>
        <v>0</v>
      </c>
      <c r="O552" s="445">
        <f t="shared" si="100"/>
        <v>0</v>
      </c>
      <c r="P552" s="461">
        <v>1539</v>
      </c>
      <c r="Q552" s="465"/>
    </row>
    <row r="553" spans="1:17" ht="18" customHeight="1">
      <c r="A553" s="450" t="s">
        <v>453</v>
      </c>
      <c r="B553" s="447">
        <v>98</v>
      </c>
      <c r="C553" s="447">
        <v>98</v>
      </c>
      <c r="D553" s="448"/>
      <c r="E553" s="441">
        <v>98</v>
      </c>
      <c r="F553" s="468"/>
      <c r="G553" s="468"/>
      <c r="H553" s="447">
        <v>98</v>
      </c>
      <c r="I553" s="473"/>
      <c r="J553" s="468"/>
      <c r="K553" s="468"/>
      <c r="L553" s="447">
        <v>98</v>
      </c>
      <c r="M553" s="474"/>
      <c r="N553" s="474"/>
      <c r="O553" s="474"/>
      <c r="P553" s="461">
        <v>98</v>
      </c>
      <c r="Q553" s="465"/>
    </row>
    <row r="554" spans="1:17" ht="18" customHeight="1">
      <c r="A554" s="450" t="s">
        <v>454</v>
      </c>
      <c r="B554" s="447"/>
      <c r="C554" s="447"/>
      <c r="D554" s="448"/>
      <c r="E554" s="441">
        <v>0</v>
      </c>
      <c r="F554" s="468"/>
      <c r="G554" s="468"/>
      <c r="H554" s="447"/>
      <c r="I554" s="473"/>
      <c r="J554" s="468"/>
      <c r="K554" s="468"/>
      <c r="L554" s="447"/>
      <c r="M554" s="474"/>
      <c r="N554" s="474"/>
      <c r="O554" s="474"/>
      <c r="P554" s="461">
        <v>0</v>
      </c>
      <c r="Q554" s="465"/>
    </row>
    <row r="555" spans="1:17" ht="18" customHeight="1">
      <c r="A555" s="450" t="s">
        <v>455</v>
      </c>
      <c r="B555" s="447"/>
      <c r="C555" s="447"/>
      <c r="D555" s="448"/>
      <c r="E555" s="441">
        <v>0</v>
      </c>
      <c r="F555" s="468"/>
      <c r="G555" s="468"/>
      <c r="H555" s="447"/>
      <c r="I555" s="473"/>
      <c r="J555" s="468"/>
      <c r="K555" s="468"/>
      <c r="L555" s="447"/>
      <c r="M555" s="474"/>
      <c r="N555" s="474"/>
      <c r="O555" s="474"/>
      <c r="P555" s="461">
        <v>0</v>
      </c>
      <c r="Q555" s="465"/>
    </row>
    <row r="556" spans="1:17" ht="18" customHeight="1">
      <c r="A556" s="450" t="s">
        <v>829</v>
      </c>
      <c r="B556" s="447">
        <v>373</v>
      </c>
      <c r="C556" s="447">
        <v>373</v>
      </c>
      <c r="D556" s="448"/>
      <c r="E556" s="441">
        <v>373</v>
      </c>
      <c r="F556" s="468"/>
      <c r="G556" s="468"/>
      <c r="H556" s="447">
        <v>373</v>
      </c>
      <c r="I556" s="473"/>
      <c r="J556" s="468"/>
      <c r="K556" s="468"/>
      <c r="L556" s="447">
        <v>373</v>
      </c>
      <c r="M556" s="474"/>
      <c r="N556" s="474"/>
      <c r="O556" s="474"/>
      <c r="P556" s="461">
        <v>373</v>
      </c>
      <c r="Q556" s="465"/>
    </row>
    <row r="557" spans="1:17" ht="18" customHeight="1">
      <c r="A557" s="450" t="s">
        <v>830</v>
      </c>
      <c r="B557" s="447">
        <v>95</v>
      </c>
      <c r="C557" s="447">
        <v>95</v>
      </c>
      <c r="D557" s="448"/>
      <c r="E557" s="441">
        <v>95</v>
      </c>
      <c r="F557" s="468"/>
      <c r="G557" s="468"/>
      <c r="H557" s="447">
        <v>95</v>
      </c>
      <c r="I557" s="473"/>
      <c r="J557" s="468"/>
      <c r="K557" s="468"/>
      <c r="L557" s="447">
        <v>95</v>
      </c>
      <c r="M557" s="474"/>
      <c r="N557" s="474"/>
      <c r="O557" s="474"/>
      <c r="P557" s="461">
        <v>95</v>
      </c>
      <c r="Q557" s="465"/>
    </row>
    <row r="558" spans="1:17" ht="18" customHeight="1">
      <c r="A558" s="450" t="s">
        <v>831</v>
      </c>
      <c r="B558" s="447">
        <v>110</v>
      </c>
      <c r="C558" s="447">
        <v>110</v>
      </c>
      <c r="D558" s="448"/>
      <c r="E558" s="441">
        <v>110</v>
      </c>
      <c r="F558" s="468"/>
      <c r="G558" s="468"/>
      <c r="H558" s="447">
        <v>110</v>
      </c>
      <c r="I558" s="473"/>
      <c r="J558" s="468"/>
      <c r="K558" s="468"/>
      <c r="L558" s="447">
        <v>110</v>
      </c>
      <c r="M558" s="474"/>
      <c r="N558" s="474"/>
      <c r="O558" s="474"/>
      <c r="P558" s="461">
        <v>110</v>
      </c>
      <c r="Q558" s="465"/>
    </row>
    <row r="559" spans="1:17" ht="18" customHeight="1">
      <c r="A559" s="450" t="s">
        <v>832</v>
      </c>
      <c r="B559" s="447"/>
      <c r="C559" s="447"/>
      <c r="D559" s="448"/>
      <c r="E559" s="441">
        <v>0</v>
      </c>
      <c r="F559" s="468"/>
      <c r="G559" s="468"/>
      <c r="H559" s="447"/>
      <c r="I559" s="473"/>
      <c r="J559" s="468"/>
      <c r="K559" s="468"/>
      <c r="L559" s="447"/>
      <c r="M559" s="474"/>
      <c r="N559" s="474"/>
      <c r="O559" s="474"/>
      <c r="P559" s="461">
        <v>0</v>
      </c>
      <c r="Q559" s="465"/>
    </row>
    <row r="560" spans="1:17" ht="18" customHeight="1">
      <c r="A560" s="450" t="s">
        <v>496</v>
      </c>
      <c r="B560" s="447"/>
      <c r="C560" s="447"/>
      <c r="D560" s="448"/>
      <c r="E560" s="441">
        <v>0</v>
      </c>
      <c r="F560" s="468"/>
      <c r="G560" s="468"/>
      <c r="H560" s="447"/>
      <c r="I560" s="473"/>
      <c r="J560" s="468"/>
      <c r="K560" s="468"/>
      <c r="L560" s="447"/>
      <c r="M560" s="474"/>
      <c r="N560" s="474"/>
      <c r="O560" s="474"/>
      <c r="P560" s="461">
        <v>0</v>
      </c>
      <c r="Q560" s="465"/>
    </row>
    <row r="561" spans="1:17" ht="18" customHeight="1">
      <c r="A561" s="450" t="s">
        <v>833</v>
      </c>
      <c r="B561" s="447">
        <v>813</v>
      </c>
      <c r="C561" s="447">
        <v>813</v>
      </c>
      <c r="D561" s="448"/>
      <c r="E561" s="441">
        <v>813</v>
      </c>
      <c r="F561" s="468"/>
      <c r="G561" s="468"/>
      <c r="H561" s="447">
        <v>813</v>
      </c>
      <c r="I561" s="473"/>
      <c r="J561" s="468"/>
      <c r="K561" s="468"/>
      <c r="L561" s="447">
        <v>813</v>
      </c>
      <c r="M561" s="474"/>
      <c r="N561" s="474"/>
      <c r="O561" s="474"/>
      <c r="P561" s="461">
        <v>813</v>
      </c>
      <c r="Q561" s="465"/>
    </row>
    <row r="562" spans="1:17" ht="18" customHeight="1">
      <c r="A562" s="450" t="s">
        <v>834</v>
      </c>
      <c r="B562" s="447"/>
      <c r="C562" s="447"/>
      <c r="D562" s="448"/>
      <c r="E562" s="441">
        <v>0</v>
      </c>
      <c r="F562" s="468"/>
      <c r="G562" s="468"/>
      <c r="H562" s="447"/>
      <c r="I562" s="473"/>
      <c r="J562" s="468"/>
      <c r="K562" s="468"/>
      <c r="L562" s="447"/>
      <c r="M562" s="474"/>
      <c r="N562" s="474"/>
      <c r="O562" s="474"/>
      <c r="P562" s="461">
        <v>0</v>
      </c>
      <c r="Q562" s="465"/>
    </row>
    <row r="563" spans="1:17" ht="18" customHeight="1">
      <c r="A563" s="450" t="s">
        <v>835</v>
      </c>
      <c r="B563" s="447"/>
      <c r="C563" s="447"/>
      <c r="D563" s="448"/>
      <c r="E563" s="441">
        <v>0</v>
      </c>
      <c r="F563" s="468"/>
      <c r="G563" s="468"/>
      <c r="H563" s="447"/>
      <c r="I563" s="473"/>
      <c r="J563" s="468"/>
      <c r="K563" s="468"/>
      <c r="L563" s="447"/>
      <c r="M563" s="474"/>
      <c r="N563" s="474"/>
      <c r="O563" s="474"/>
      <c r="P563" s="461">
        <v>0</v>
      </c>
      <c r="Q563" s="465"/>
    </row>
    <row r="564" spans="1:17" ht="18" customHeight="1">
      <c r="A564" s="450" t="s">
        <v>836</v>
      </c>
      <c r="B564" s="447"/>
      <c r="C564" s="447"/>
      <c r="D564" s="448"/>
      <c r="E564" s="441">
        <v>0</v>
      </c>
      <c r="F564" s="468"/>
      <c r="G564" s="468"/>
      <c r="H564" s="447"/>
      <c r="I564" s="473"/>
      <c r="J564" s="468"/>
      <c r="K564" s="468"/>
      <c r="L564" s="447"/>
      <c r="M564" s="474"/>
      <c r="N564" s="474"/>
      <c r="O564" s="474"/>
      <c r="P564" s="461">
        <v>0</v>
      </c>
      <c r="Q564" s="465"/>
    </row>
    <row r="565" spans="1:17" ht="18" customHeight="1">
      <c r="A565" s="450" t="s">
        <v>837</v>
      </c>
      <c r="B565" s="447">
        <v>50</v>
      </c>
      <c r="C565" s="447">
        <v>50</v>
      </c>
      <c r="D565" s="448"/>
      <c r="E565" s="441">
        <v>50</v>
      </c>
      <c r="F565" s="468"/>
      <c r="G565" s="468"/>
      <c r="H565" s="447">
        <v>50</v>
      </c>
      <c r="I565" s="473"/>
      <c r="J565" s="468"/>
      <c r="K565" s="468"/>
      <c r="L565" s="447">
        <v>50</v>
      </c>
      <c r="M565" s="474"/>
      <c r="N565" s="474"/>
      <c r="O565" s="474"/>
      <c r="P565" s="461">
        <v>50</v>
      </c>
      <c r="Q565" s="465"/>
    </row>
    <row r="566" spans="1:17" ht="18" customHeight="1">
      <c r="A566" s="450" t="s">
        <v>838</v>
      </c>
      <c r="B566" s="445">
        <f aca="true" t="shared" si="101" ref="B566:H566">SUM(B567:B576)</f>
        <v>607</v>
      </c>
      <c r="C566" s="445">
        <f t="shared" si="101"/>
        <v>607</v>
      </c>
      <c r="D566" s="446">
        <f t="shared" si="101"/>
        <v>0</v>
      </c>
      <c r="E566" s="441">
        <v>607</v>
      </c>
      <c r="F566" s="445">
        <f t="shared" si="101"/>
        <v>0</v>
      </c>
      <c r="G566" s="445">
        <f t="shared" si="101"/>
        <v>0</v>
      </c>
      <c r="H566" s="445">
        <f t="shared" si="101"/>
        <v>607</v>
      </c>
      <c r="I566" s="445">
        <f aca="true" t="shared" si="102" ref="I566:O566">SUM(I567:I576)</f>
        <v>0</v>
      </c>
      <c r="J566" s="445">
        <f t="shared" si="102"/>
        <v>0</v>
      </c>
      <c r="K566" s="445">
        <f t="shared" si="102"/>
        <v>0</v>
      </c>
      <c r="L566" s="445">
        <f t="shared" si="102"/>
        <v>607</v>
      </c>
      <c r="M566" s="445">
        <f t="shared" si="102"/>
        <v>0</v>
      </c>
      <c r="N566" s="445">
        <f t="shared" si="102"/>
        <v>0</v>
      </c>
      <c r="O566" s="445">
        <f t="shared" si="102"/>
        <v>0</v>
      </c>
      <c r="P566" s="461">
        <v>607</v>
      </c>
      <c r="Q566" s="465"/>
    </row>
    <row r="567" spans="1:17" ht="18" customHeight="1">
      <c r="A567" s="450" t="s">
        <v>453</v>
      </c>
      <c r="B567" s="447">
        <v>195</v>
      </c>
      <c r="C567" s="447">
        <v>195</v>
      </c>
      <c r="D567" s="448"/>
      <c r="E567" s="441">
        <v>195</v>
      </c>
      <c r="F567" s="468"/>
      <c r="G567" s="468"/>
      <c r="H567" s="447">
        <v>195</v>
      </c>
      <c r="I567" s="473"/>
      <c r="J567" s="468"/>
      <c r="K567" s="468"/>
      <c r="L567" s="447">
        <v>195</v>
      </c>
      <c r="M567" s="474"/>
      <c r="N567" s="474"/>
      <c r="O567" s="474"/>
      <c r="P567" s="461">
        <v>195</v>
      </c>
      <c r="Q567" s="465"/>
    </row>
    <row r="568" spans="1:17" ht="18" customHeight="1">
      <c r="A568" s="450" t="s">
        <v>454</v>
      </c>
      <c r="B568" s="447">
        <v>0</v>
      </c>
      <c r="C568" s="447">
        <v>0</v>
      </c>
      <c r="D568" s="448"/>
      <c r="E568" s="441">
        <v>0</v>
      </c>
      <c r="F568" s="468"/>
      <c r="G568" s="468"/>
      <c r="H568" s="447">
        <v>0</v>
      </c>
      <c r="I568" s="473"/>
      <c r="J568" s="468"/>
      <c r="K568" s="468"/>
      <c r="L568" s="447">
        <v>0</v>
      </c>
      <c r="M568" s="474"/>
      <c r="N568" s="474"/>
      <c r="O568" s="474"/>
      <c r="P568" s="461">
        <v>0</v>
      </c>
      <c r="Q568" s="465"/>
    </row>
    <row r="569" spans="1:17" ht="18" customHeight="1">
      <c r="A569" s="450" t="s">
        <v>455</v>
      </c>
      <c r="B569" s="447">
        <v>0</v>
      </c>
      <c r="C569" s="447">
        <v>0</v>
      </c>
      <c r="D569" s="448"/>
      <c r="E569" s="441">
        <v>0</v>
      </c>
      <c r="F569" s="468"/>
      <c r="G569" s="468"/>
      <c r="H569" s="447">
        <v>0</v>
      </c>
      <c r="I569" s="473"/>
      <c r="J569" s="468"/>
      <c r="K569" s="468"/>
      <c r="L569" s="447">
        <v>0</v>
      </c>
      <c r="M569" s="474"/>
      <c r="N569" s="474"/>
      <c r="O569" s="474"/>
      <c r="P569" s="461">
        <v>0</v>
      </c>
      <c r="Q569" s="465"/>
    </row>
    <row r="570" spans="1:17" ht="18" customHeight="1">
      <c r="A570" s="450" t="s">
        <v>839</v>
      </c>
      <c r="B570" s="447">
        <v>5</v>
      </c>
      <c r="C570" s="447">
        <v>5</v>
      </c>
      <c r="D570" s="448"/>
      <c r="E570" s="441">
        <v>5</v>
      </c>
      <c r="F570" s="468"/>
      <c r="G570" s="468"/>
      <c r="H570" s="447">
        <v>5</v>
      </c>
      <c r="I570" s="473"/>
      <c r="J570" s="468"/>
      <c r="K570" s="468"/>
      <c r="L570" s="447">
        <v>5</v>
      </c>
      <c r="M570" s="474"/>
      <c r="N570" s="474"/>
      <c r="O570" s="474"/>
      <c r="P570" s="461">
        <v>5</v>
      </c>
      <c r="Q570" s="465"/>
    </row>
    <row r="571" spans="1:17" ht="18" customHeight="1">
      <c r="A571" s="450" t="s">
        <v>840</v>
      </c>
      <c r="B571" s="447">
        <v>25</v>
      </c>
      <c r="C571" s="447">
        <v>25</v>
      </c>
      <c r="D571" s="448"/>
      <c r="E571" s="441">
        <v>25</v>
      </c>
      <c r="F571" s="468"/>
      <c r="G571" s="468"/>
      <c r="H571" s="447">
        <v>25</v>
      </c>
      <c r="I571" s="473"/>
      <c r="J571" s="468"/>
      <c r="K571" s="468"/>
      <c r="L571" s="447">
        <v>25</v>
      </c>
      <c r="M571" s="474"/>
      <c r="N571" s="474"/>
      <c r="O571" s="474"/>
      <c r="P571" s="461">
        <v>25</v>
      </c>
      <c r="Q571" s="465"/>
    </row>
    <row r="572" spans="1:17" ht="18" customHeight="1">
      <c r="A572" s="450" t="s">
        <v>841</v>
      </c>
      <c r="B572" s="447">
        <v>0</v>
      </c>
      <c r="C572" s="447">
        <v>0</v>
      </c>
      <c r="D572" s="448"/>
      <c r="E572" s="441">
        <v>0</v>
      </c>
      <c r="F572" s="468"/>
      <c r="G572" s="468"/>
      <c r="H572" s="447">
        <v>0</v>
      </c>
      <c r="I572" s="473"/>
      <c r="J572" s="468"/>
      <c r="K572" s="468"/>
      <c r="L572" s="447">
        <v>0</v>
      </c>
      <c r="M572" s="474"/>
      <c r="N572" s="474"/>
      <c r="O572" s="474"/>
      <c r="P572" s="461">
        <v>0</v>
      </c>
      <c r="Q572" s="465"/>
    </row>
    <row r="573" spans="1:17" ht="18" customHeight="1">
      <c r="A573" s="450" t="s">
        <v>842</v>
      </c>
      <c r="B573" s="447">
        <v>0</v>
      </c>
      <c r="C573" s="447">
        <v>0</v>
      </c>
      <c r="D573" s="448"/>
      <c r="E573" s="441">
        <v>0</v>
      </c>
      <c r="F573" s="468"/>
      <c r="G573" s="468"/>
      <c r="H573" s="447">
        <v>0</v>
      </c>
      <c r="I573" s="473"/>
      <c r="J573" s="468"/>
      <c r="K573" s="468"/>
      <c r="L573" s="447">
        <v>0</v>
      </c>
      <c r="M573" s="474"/>
      <c r="N573" s="474"/>
      <c r="O573" s="474"/>
      <c r="P573" s="461">
        <v>0</v>
      </c>
      <c r="Q573" s="465"/>
    </row>
    <row r="574" spans="1:17" ht="18" customHeight="1">
      <c r="A574" s="450" t="s">
        <v>843</v>
      </c>
      <c r="B574" s="447">
        <v>333</v>
      </c>
      <c r="C574" s="447">
        <v>333</v>
      </c>
      <c r="D574" s="448"/>
      <c r="E574" s="441">
        <v>333</v>
      </c>
      <c r="F574" s="468"/>
      <c r="G574" s="468"/>
      <c r="H574" s="447">
        <v>333</v>
      </c>
      <c r="I574" s="473"/>
      <c r="J574" s="468"/>
      <c r="K574" s="468"/>
      <c r="L574" s="447">
        <v>333</v>
      </c>
      <c r="M574" s="474"/>
      <c r="N574" s="474"/>
      <c r="O574" s="474"/>
      <c r="P574" s="461">
        <v>333</v>
      </c>
      <c r="Q574" s="465"/>
    </row>
    <row r="575" spans="1:17" ht="18" customHeight="1">
      <c r="A575" s="450" t="s">
        <v>844</v>
      </c>
      <c r="B575" s="447">
        <v>0</v>
      </c>
      <c r="C575" s="447">
        <v>0</v>
      </c>
      <c r="D575" s="448"/>
      <c r="E575" s="441">
        <v>0</v>
      </c>
      <c r="F575" s="468"/>
      <c r="G575" s="468"/>
      <c r="H575" s="447">
        <v>0</v>
      </c>
      <c r="I575" s="473"/>
      <c r="J575" s="468"/>
      <c r="K575" s="468"/>
      <c r="L575" s="447">
        <v>0</v>
      </c>
      <c r="M575" s="474"/>
      <c r="N575" s="474"/>
      <c r="O575" s="474"/>
      <c r="P575" s="461">
        <v>0</v>
      </c>
      <c r="Q575" s="465"/>
    </row>
    <row r="576" spans="1:17" ht="18" customHeight="1">
      <c r="A576" s="450" t="s">
        <v>845</v>
      </c>
      <c r="B576" s="447">
        <v>49</v>
      </c>
      <c r="C576" s="447">
        <v>49</v>
      </c>
      <c r="D576" s="448"/>
      <c r="E576" s="441">
        <v>49</v>
      </c>
      <c r="F576" s="468"/>
      <c r="G576" s="468"/>
      <c r="H576" s="447">
        <v>49</v>
      </c>
      <c r="I576" s="473"/>
      <c r="J576" s="468"/>
      <c r="K576" s="468"/>
      <c r="L576" s="447">
        <v>49</v>
      </c>
      <c r="M576" s="474"/>
      <c r="N576" s="474"/>
      <c r="O576" s="474"/>
      <c r="P576" s="461">
        <v>49</v>
      </c>
      <c r="Q576" s="465"/>
    </row>
    <row r="577" spans="1:17" ht="18" customHeight="1">
      <c r="A577" s="484" t="s">
        <v>846</v>
      </c>
      <c r="B577" s="447"/>
      <c r="C577" s="447"/>
      <c r="D577" s="446">
        <f>D578</f>
        <v>0</v>
      </c>
      <c r="E577" s="441">
        <v>0</v>
      </c>
      <c r="F577" s="468">
        <v>0</v>
      </c>
      <c r="G577" s="468">
        <v>0</v>
      </c>
      <c r="H577" s="447"/>
      <c r="I577" s="473">
        <v>0</v>
      </c>
      <c r="J577" s="468">
        <v>0</v>
      </c>
      <c r="K577" s="468">
        <v>0</v>
      </c>
      <c r="L577" s="447"/>
      <c r="M577" s="445" t="e">
        <f>SUM(#REF!)</f>
        <v>#REF!</v>
      </c>
      <c r="N577" s="445" t="e">
        <f>SUM(#REF!)</f>
        <v>#REF!</v>
      </c>
      <c r="O577" s="445"/>
      <c r="P577" s="461">
        <v>0</v>
      </c>
      <c r="Q577" s="465"/>
    </row>
    <row r="578" spans="1:17" ht="18" customHeight="1">
      <c r="A578" s="485" t="s">
        <v>847</v>
      </c>
      <c r="B578" s="447"/>
      <c r="C578" s="447"/>
      <c r="D578" s="448"/>
      <c r="E578" s="441">
        <v>0</v>
      </c>
      <c r="F578" s="468">
        <v>0</v>
      </c>
      <c r="G578" s="468">
        <v>0</v>
      </c>
      <c r="H578" s="447"/>
      <c r="I578" s="473">
        <v>0</v>
      </c>
      <c r="J578" s="468">
        <v>0</v>
      </c>
      <c r="K578" s="468">
        <v>0</v>
      </c>
      <c r="L578" s="447"/>
      <c r="M578" s="445"/>
      <c r="N578" s="445"/>
      <c r="O578" s="445"/>
      <c r="P578" s="461">
        <v>0</v>
      </c>
      <c r="Q578" s="465"/>
    </row>
    <row r="579" spans="1:17" ht="18" customHeight="1">
      <c r="A579" s="450" t="s">
        <v>848</v>
      </c>
      <c r="B579" s="445">
        <f aca="true" t="shared" si="103" ref="B579:H579">SUM(B580:B587)</f>
        <v>5119</v>
      </c>
      <c r="C579" s="445">
        <f t="shared" si="103"/>
        <v>5119</v>
      </c>
      <c r="D579" s="446">
        <f t="shared" si="103"/>
        <v>0</v>
      </c>
      <c r="E579" s="441">
        <v>5119</v>
      </c>
      <c r="F579" s="445">
        <f t="shared" si="103"/>
        <v>0</v>
      </c>
      <c r="G579" s="445">
        <f t="shared" si="103"/>
        <v>0</v>
      </c>
      <c r="H579" s="445">
        <f t="shared" si="103"/>
        <v>5119</v>
      </c>
      <c r="I579" s="445">
        <f aca="true" t="shared" si="104" ref="I579:O579">SUM(I580:I587)</f>
        <v>0</v>
      </c>
      <c r="J579" s="445">
        <f t="shared" si="104"/>
        <v>0</v>
      </c>
      <c r="K579" s="445">
        <f t="shared" si="104"/>
        <v>0</v>
      </c>
      <c r="L579" s="445">
        <f t="shared" si="104"/>
        <v>5119</v>
      </c>
      <c r="M579" s="445">
        <f t="shared" si="104"/>
        <v>0</v>
      </c>
      <c r="N579" s="445">
        <f t="shared" si="104"/>
        <v>0</v>
      </c>
      <c r="O579" s="445">
        <f t="shared" si="104"/>
        <v>0</v>
      </c>
      <c r="P579" s="461">
        <v>5119</v>
      </c>
      <c r="Q579" s="465"/>
    </row>
    <row r="580" spans="1:17" ht="18" customHeight="1">
      <c r="A580" s="450" t="s">
        <v>849</v>
      </c>
      <c r="B580" s="447">
        <v>638</v>
      </c>
      <c r="C580" s="447">
        <v>638</v>
      </c>
      <c r="D580" s="448"/>
      <c r="E580" s="441">
        <v>638</v>
      </c>
      <c r="F580" s="468"/>
      <c r="G580" s="468"/>
      <c r="H580" s="447">
        <v>638</v>
      </c>
      <c r="I580" s="473"/>
      <c r="J580" s="468"/>
      <c r="K580" s="468"/>
      <c r="L580" s="447">
        <v>638</v>
      </c>
      <c r="M580" s="474"/>
      <c r="N580" s="474"/>
      <c r="O580" s="474"/>
      <c r="P580" s="461">
        <v>638</v>
      </c>
      <c r="Q580" s="465"/>
    </row>
    <row r="581" spans="1:17" ht="18" customHeight="1">
      <c r="A581" s="450" t="s">
        <v>850</v>
      </c>
      <c r="B581" s="447">
        <v>483</v>
      </c>
      <c r="C581" s="447">
        <v>483</v>
      </c>
      <c r="D581" s="448"/>
      <c r="E581" s="441">
        <v>483</v>
      </c>
      <c r="F581" s="468"/>
      <c r="G581" s="468"/>
      <c r="H581" s="447">
        <v>483</v>
      </c>
      <c r="I581" s="473"/>
      <c r="J581" s="468"/>
      <c r="K581" s="468"/>
      <c r="L581" s="447">
        <v>483</v>
      </c>
      <c r="M581" s="474"/>
      <c r="N581" s="474"/>
      <c r="O581" s="474"/>
      <c r="P581" s="461">
        <v>483</v>
      </c>
      <c r="Q581" s="465"/>
    </row>
    <row r="582" spans="1:17" ht="18" customHeight="1">
      <c r="A582" s="450" t="s">
        <v>851</v>
      </c>
      <c r="B582" s="447">
        <v>185</v>
      </c>
      <c r="C582" s="447">
        <v>185</v>
      </c>
      <c r="D582" s="448"/>
      <c r="E582" s="441">
        <v>185</v>
      </c>
      <c r="F582" s="468"/>
      <c r="G582" s="468"/>
      <c r="H582" s="447">
        <v>185</v>
      </c>
      <c r="I582" s="473"/>
      <c r="J582" s="468"/>
      <c r="K582" s="468"/>
      <c r="L582" s="447">
        <v>185</v>
      </c>
      <c r="M582" s="474"/>
      <c r="N582" s="474"/>
      <c r="O582" s="474"/>
      <c r="P582" s="461">
        <v>185</v>
      </c>
      <c r="Q582" s="465"/>
    </row>
    <row r="583" spans="1:17" ht="18" customHeight="1">
      <c r="A583" s="450" t="s">
        <v>852</v>
      </c>
      <c r="B583" s="447">
        <v>3813</v>
      </c>
      <c r="C583" s="447">
        <v>3813</v>
      </c>
      <c r="D583" s="448"/>
      <c r="E583" s="441">
        <v>3813</v>
      </c>
      <c r="F583" s="468"/>
      <c r="G583" s="468"/>
      <c r="H583" s="447">
        <v>3813</v>
      </c>
      <c r="I583" s="473"/>
      <c r="J583" s="468"/>
      <c r="K583" s="468"/>
      <c r="L583" s="447">
        <v>3813</v>
      </c>
      <c r="M583" s="474"/>
      <c r="N583" s="474"/>
      <c r="O583" s="474"/>
      <c r="P583" s="461">
        <v>3813</v>
      </c>
      <c r="Q583" s="465"/>
    </row>
    <row r="584" spans="1:17" ht="18" customHeight="1">
      <c r="A584" s="485" t="s">
        <v>853</v>
      </c>
      <c r="B584" s="447"/>
      <c r="C584" s="447"/>
      <c r="D584" s="448"/>
      <c r="E584" s="441">
        <v>0</v>
      </c>
      <c r="F584" s="468"/>
      <c r="G584" s="468"/>
      <c r="H584" s="447"/>
      <c r="I584" s="473"/>
      <c r="J584" s="468"/>
      <c r="K584" s="468"/>
      <c r="L584" s="447"/>
      <c r="M584" s="474"/>
      <c r="N584" s="474"/>
      <c r="O584" s="474"/>
      <c r="P584" s="461">
        <v>0</v>
      </c>
      <c r="Q584" s="465"/>
    </row>
    <row r="585" spans="1:17" ht="18" customHeight="1">
      <c r="A585" s="485" t="s">
        <v>854</v>
      </c>
      <c r="B585" s="447"/>
      <c r="C585" s="447"/>
      <c r="D585" s="448"/>
      <c r="E585" s="441">
        <v>0</v>
      </c>
      <c r="F585" s="468"/>
      <c r="G585" s="468"/>
      <c r="H585" s="447"/>
      <c r="I585" s="473"/>
      <c r="J585" s="468"/>
      <c r="K585" s="468"/>
      <c r="L585" s="447"/>
      <c r="M585" s="474"/>
      <c r="N585" s="474"/>
      <c r="O585" s="474"/>
      <c r="P585" s="461">
        <v>0</v>
      </c>
      <c r="Q585" s="465"/>
    </row>
    <row r="586" spans="1:17" ht="18" customHeight="1">
      <c r="A586" s="485" t="s">
        <v>855</v>
      </c>
      <c r="B586" s="447"/>
      <c r="C586" s="447"/>
      <c r="D586" s="448"/>
      <c r="E586" s="441">
        <v>0</v>
      </c>
      <c r="F586" s="468"/>
      <c r="G586" s="468"/>
      <c r="H586" s="447"/>
      <c r="I586" s="473"/>
      <c r="J586" s="468"/>
      <c r="K586" s="468"/>
      <c r="L586" s="447"/>
      <c r="M586" s="474"/>
      <c r="N586" s="474"/>
      <c r="O586" s="474"/>
      <c r="P586" s="461">
        <v>0</v>
      </c>
      <c r="Q586" s="465"/>
    </row>
    <row r="587" spans="1:17" ht="18" customHeight="1">
      <c r="A587" s="450" t="s">
        <v>856</v>
      </c>
      <c r="B587" s="468"/>
      <c r="C587" s="468"/>
      <c r="D587" s="448"/>
      <c r="E587" s="441">
        <v>0</v>
      </c>
      <c r="F587" s="468"/>
      <c r="G587" s="468"/>
      <c r="H587" s="468"/>
      <c r="I587" s="473"/>
      <c r="J587" s="468"/>
      <c r="K587" s="468"/>
      <c r="L587" s="468"/>
      <c r="M587" s="474"/>
      <c r="N587" s="474"/>
      <c r="O587" s="474"/>
      <c r="P587" s="461">
        <v>0</v>
      </c>
      <c r="Q587" s="465"/>
    </row>
    <row r="588" spans="1:17" ht="18" customHeight="1">
      <c r="A588" s="450" t="s">
        <v>857</v>
      </c>
      <c r="B588" s="468"/>
      <c r="C588" s="468"/>
      <c r="D588" s="446">
        <f>SUM(D589:D591)</f>
        <v>0</v>
      </c>
      <c r="E588" s="441">
        <v>0</v>
      </c>
      <c r="F588" s="468"/>
      <c r="G588" s="468"/>
      <c r="H588" s="468"/>
      <c r="I588" s="473"/>
      <c r="J588" s="468"/>
      <c r="K588" s="468"/>
      <c r="L588" s="468"/>
      <c r="M588" s="474"/>
      <c r="N588" s="474"/>
      <c r="O588" s="474"/>
      <c r="P588" s="461">
        <v>0</v>
      </c>
      <c r="Q588" s="465"/>
    </row>
    <row r="589" spans="1:17" ht="18" customHeight="1">
      <c r="A589" s="450" t="s">
        <v>858</v>
      </c>
      <c r="B589" s="468"/>
      <c r="C589" s="468"/>
      <c r="D589" s="448"/>
      <c r="E589" s="441">
        <v>0</v>
      </c>
      <c r="F589" s="468"/>
      <c r="G589" s="468"/>
      <c r="H589" s="468"/>
      <c r="I589" s="473"/>
      <c r="J589" s="468"/>
      <c r="K589" s="468"/>
      <c r="L589" s="468"/>
      <c r="M589" s="474"/>
      <c r="N589" s="474"/>
      <c r="O589" s="474"/>
      <c r="P589" s="461">
        <v>0</v>
      </c>
      <c r="Q589" s="465"/>
    </row>
    <row r="590" spans="1:17" ht="18" customHeight="1">
      <c r="A590" s="450" t="s">
        <v>859</v>
      </c>
      <c r="B590" s="468"/>
      <c r="C590" s="468"/>
      <c r="D590" s="448"/>
      <c r="E590" s="441">
        <v>0</v>
      </c>
      <c r="F590" s="468"/>
      <c r="G590" s="468"/>
      <c r="H590" s="468"/>
      <c r="I590" s="473"/>
      <c r="J590" s="468"/>
      <c r="K590" s="468"/>
      <c r="L590" s="468"/>
      <c r="M590" s="474"/>
      <c r="N590" s="474"/>
      <c r="O590" s="474"/>
      <c r="P590" s="461">
        <v>0</v>
      </c>
      <c r="Q590" s="465"/>
    </row>
    <row r="591" spans="1:17" ht="18" customHeight="1">
      <c r="A591" s="450" t="s">
        <v>860</v>
      </c>
      <c r="B591" s="468"/>
      <c r="C591" s="468"/>
      <c r="D591" s="448"/>
      <c r="E591" s="441">
        <v>0</v>
      </c>
      <c r="F591" s="468"/>
      <c r="G591" s="468"/>
      <c r="H591" s="468"/>
      <c r="I591" s="473"/>
      <c r="J591" s="468"/>
      <c r="K591" s="468"/>
      <c r="L591" s="468"/>
      <c r="M591" s="474"/>
      <c r="N591" s="474"/>
      <c r="O591" s="474"/>
      <c r="P591" s="461">
        <v>0</v>
      </c>
      <c r="Q591" s="465"/>
    </row>
    <row r="592" spans="1:17" ht="18" customHeight="1">
      <c r="A592" s="450" t="s">
        <v>861</v>
      </c>
      <c r="B592" s="445">
        <f>SUM(B593:B601)</f>
        <v>1136</v>
      </c>
      <c r="C592" s="445">
        <f>SUM(C593:C601)</f>
        <v>0</v>
      </c>
      <c r="D592" s="446">
        <f>SUM(D593:D601)</f>
        <v>1850</v>
      </c>
      <c r="E592" s="441">
        <v>2986</v>
      </c>
      <c r="F592" s="445">
        <f>SUM(F593:F601)</f>
        <v>0</v>
      </c>
      <c r="G592" s="445">
        <f>SUM(G593:G601)</f>
        <v>0</v>
      </c>
      <c r="H592" s="445">
        <f>SUM(H593:H601)</f>
        <v>0</v>
      </c>
      <c r="I592" s="445">
        <f aca="true" t="shared" si="105" ref="I592:O592">SUM(I593:I601)</f>
        <v>0</v>
      </c>
      <c r="J592" s="445">
        <f t="shared" si="105"/>
        <v>0</v>
      </c>
      <c r="K592" s="445">
        <f t="shared" si="105"/>
        <v>0</v>
      </c>
      <c r="L592" s="445">
        <f t="shared" si="105"/>
        <v>0</v>
      </c>
      <c r="M592" s="445">
        <f t="shared" si="105"/>
        <v>0</v>
      </c>
      <c r="N592" s="445">
        <f t="shared" si="105"/>
        <v>0</v>
      </c>
      <c r="O592" s="445">
        <f t="shared" si="105"/>
        <v>266</v>
      </c>
      <c r="P592" s="461">
        <v>266</v>
      </c>
      <c r="Q592" s="465"/>
    </row>
    <row r="593" spans="1:17" ht="18" customHeight="1">
      <c r="A593" s="450" t="s">
        <v>862</v>
      </c>
      <c r="B593" s="468"/>
      <c r="C593" s="468"/>
      <c r="D593" s="448"/>
      <c r="E593" s="441">
        <v>0</v>
      </c>
      <c r="F593" s="468"/>
      <c r="G593" s="468"/>
      <c r="H593" s="468"/>
      <c r="I593" s="473"/>
      <c r="J593" s="468"/>
      <c r="K593" s="468"/>
      <c r="L593" s="468"/>
      <c r="M593" s="474"/>
      <c r="N593" s="474"/>
      <c r="O593" s="474"/>
      <c r="P593" s="461">
        <v>0</v>
      </c>
      <c r="Q593" s="465"/>
    </row>
    <row r="594" spans="1:17" ht="18" customHeight="1">
      <c r="A594" s="450" t="s">
        <v>863</v>
      </c>
      <c r="B594" s="468"/>
      <c r="C594" s="468"/>
      <c r="D594" s="448"/>
      <c r="E594" s="441">
        <v>0</v>
      </c>
      <c r="F594" s="468"/>
      <c r="G594" s="468"/>
      <c r="H594" s="468"/>
      <c r="I594" s="473"/>
      <c r="J594" s="468"/>
      <c r="K594" s="468"/>
      <c r="L594" s="468"/>
      <c r="M594" s="474"/>
      <c r="N594" s="474"/>
      <c r="O594" s="474"/>
      <c r="P594" s="461">
        <v>0</v>
      </c>
      <c r="Q594" s="465"/>
    </row>
    <row r="595" spans="1:17" ht="18" customHeight="1">
      <c r="A595" s="450" t="s">
        <v>864</v>
      </c>
      <c r="B595" s="468"/>
      <c r="C595" s="468"/>
      <c r="D595" s="448"/>
      <c r="E595" s="441">
        <v>0</v>
      </c>
      <c r="F595" s="468"/>
      <c r="G595" s="468"/>
      <c r="H595" s="468"/>
      <c r="I595" s="473"/>
      <c r="J595" s="468"/>
      <c r="K595" s="468"/>
      <c r="L595" s="468"/>
      <c r="M595" s="474"/>
      <c r="N595" s="474"/>
      <c r="O595" s="474"/>
      <c r="P595" s="461">
        <v>0</v>
      </c>
      <c r="Q595" s="465"/>
    </row>
    <row r="596" spans="1:17" ht="18" customHeight="1">
      <c r="A596" s="450" t="s">
        <v>865</v>
      </c>
      <c r="B596" s="468"/>
      <c r="C596" s="468"/>
      <c r="D596" s="448"/>
      <c r="E596" s="441">
        <v>0</v>
      </c>
      <c r="F596" s="468"/>
      <c r="G596" s="468"/>
      <c r="H596" s="468"/>
      <c r="I596" s="473"/>
      <c r="J596" s="468"/>
      <c r="K596" s="468"/>
      <c r="L596" s="468"/>
      <c r="M596" s="474"/>
      <c r="N596" s="474"/>
      <c r="O596" s="474"/>
      <c r="P596" s="461">
        <v>0</v>
      </c>
      <c r="Q596" s="465"/>
    </row>
    <row r="597" spans="1:17" ht="18" customHeight="1">
      <c r="A597" s="450" t="s">
        <v>866</v>
      </c>
      <c r="B597" s="468"/>
      <c r="C597" s="468"/>
      <c r="D597" s="448"/>
      <c r="E597" s="441">
        <v>0</v>
      </c>
      <c r="F597" s="468"/>
      <c r="G597" s="468"/>
      <c r="H597" s="468"/>
      <c r="I597" s="473"/>
      <c r="J597" s="468"/>
      <c r="K597" s="468"/>
      <c r="L597" s="468"/>
      <c r="M597" s="474"/>
      <c r="N597" s="474"/>
      <c r="O597" s="474"/>
      <c r="P597" s="461">
        <v>0</v>
      </c>
      <c r="Q597" s="465"/>
    </row>
    <row r="598" spans="1:17" ht="18" customHeight="1">
      <c r="A598" s="450" t="s">
        <v>867</v>
      </c>
      <c r="B598" s="468"/>
      <c r="C598" s="468"/>
      <c r="D598" s="448"/>
      <c r="E598" s="441">
        <v>0</v>
      </c>
      <c r="F598" s="468"/>
      <c r="G598" s="468"/>
      <c r="H598" s="468"/>
      <c r="I598" s="473"/>
      <c r="J598" s="468"/>
      <c r="K598" s="468"/>
      <c r="L598" s="468"/>
      <c r="M598" s="474"/>
      <c r="N598" s="474"/>
      <c r="O598" s="474"/>
      <c r="P598" s="461">
        <v>0</v>
      </c>
      <c r="Q598" s="465"/>
    </row>
    <row r="599" spans="1:17" ht="18" customHeight="1">
      <c r="A599" s="450" t="s">
        <v>868</v>
      </c>
      <c r="B599" s="468"/>
      <c r="C599" s="468"/>
      <c r="D599" s="448"/>
      <c r="E599" s="441">
        <v>0</v>
      </c>
      <c r="F599" s="468"/>
      <c r="G599" s="468"/>
      <c r="H599" s="468"/>
      <c r="I599" s="473"/>
      <c r="J599" s="468"/>
      <c r="K599" s="468"/>
      <c r="L599" s="468"/>
      <c r="M599" s="474"/>
      <c r="N599" s="474"/>
      <c r="O599" s="474"/>
      <c r="P599" s="461">
        <v>0</v>
      </c>
      <c r="Q599" s="465"/>
    </row>
    <row r="600" spans="1:17" ht="18" customHeight="1">
      <c r="A600" s="450" t="s">
        <v>869</v>
      </c>
      <c r="B600" s="468"/>
      <c r="C600" s="468"/>
      <c r="D600" s="448"/>
      <c r="E600" s="441">
        <v>0</v>
      </c>
      <c r="F600" s="468"/>
      <c r="G600" s="468"/>
      <c r="H600" s="468"/>
      <c r="I600" s="473"/>
      <c r="J600" s="468"/>
      <c r="K600" s="468"/>
      <c r="L600" s="468"/>
      <c r="M600" s="474"/>
      <c r="N600" s="474"/>
      <c r="O600" s="474"/>
      <c r="P600" s="461">
        <v>0</v>
      </c>
      <c r="Q600" s="465"/>
    </row>
    <row r="601" spans="1:17" ht="18" customHeight="1">
      <c r="A601" s="450" t="s">
        <v>870</v>
      </c>
      <c r="B601" s="447">
        <v>1136</v>
      </c>
      <c r="C601" s="468"/>
      <c r="D601" s="448">
        <v>1850</v>
      </c>
      <c r="E601" s="441">
        <v>2986</v>
      </c>
      <c r="F601" s="468"/>
      <c r="G601" s="468"/>
      <c r="H601" s="468"/>
      <c r="I601" s="473"/>
      <c r="J601" s="468"/>
      <c r="K601" s="468"/>
      <c r="L601" s="468"/>
      <c r="M601" s="474"/>
      <c r="N601" s="474"/>
      <c r="O601" s="474">
        <v>266</v>
      </c>
      <c r="P601" s="461">
        <v>266</v>
      </c>
      <c r="Q601" s="465"/>
    </row>
    <row r="602" spans="1:17" ht="18" customHeight="1">
      <c r="A602" s="450" t="s">
        <v>871</v>
      </c>
      <c r="B602" s="445">
        <f aca="true" t="shared" si="106" ref="B602:H602">SUM(B603:B609)</f>
        <v>2272</v>
      </c>
      <c r="C602" s="445">
        <f t="shared" si="106"/>
        <v>1792</v>
      </c>
      <c r="D602" s="446">
        <f t="shared" si="106"/>
        <v>1069</v>
      </c>
      <c r="E602" s="441">
        <v>3341</v>
      </c>
      <c r="F602" s="445">
        <f t="shared" si="106"/>
        <v>0</v>
      </c>
      <c r="G602" s="445">
        <f t="shared" si="106"/>
        <v>0</v>
      </c>
      <c r="H602" s="445">
        <f t="shared" si="106"/>
        <v>1792</v>
      </c>
      <c r="I602" s="445">
        <f aca="true" t="shared" si="107" ref="I602:O602">SUM(I603:I609)</f>
        <v>0</v>
      </c>
      <c r="J602" s="445">
        <f t="shared" si="107"/>
        <v>0</v>
      </c>
      <c r="K602" s="445">
        <f t="shared" si="107"/>
        <v>0</v>
      </c>
      <c r="L602" s="445">
        <f t="shared" si="107"/>
        <v>1792</v>
      </c>
      <c r="M602" s="445">
        <f t="shared" si="107"/>
        <v>0</v>
      </c>
      <c r="N602" s="445">
        <f t="shared" si="107"/>
        <v>0</v>
      </c>
      <c r="O602" s="445">
        <f t="shared" si="107"/>
        <v>718</v>
      </c>
      <c r="P602" s="461">
        <v>2510</v>
      </c>
      <c r="Q602" s="465"/>
    </row>
    <row r="603" spans="1:17" ht="18" customHeight="1">
      <c r="A603" s="450" t="s">
        <v>872</v>
      </c>
      <c r="B603" s="447"/>
      <c r="C603" s="447"/>
      <c r="D603" s="448"/>
      <c r="E603" s="441">
        <v>0</v>
      </c>
      <c r="F603" s="468"/>
      <c r="G603" s="468"/>
      <c r="H603" s="447"/>
      <c r="I603" s="473"/>
      <c r="J603" s="468"/>
      <c r="K603" s="468"/>
      <c r="L603" s="447"/>
      <c r="M603" s="474"/>
      <c r="N603" s="474"/>
      <c r="O603" s="474"/>
      <c r="P603" s="461">
        <v>0</v>
      </c>
      <c r="Q603" s="465"/>
    </row>
    <row r="604" spans="1:17" ht="18" customHeight="1">
      <c r="A604" s="450" t="s">
        <v>873</v>
      </c>
      <c r="B604" s="447">
        <v>282</v>
      </c>
      <c r="C604" s="447">
        <v>282</v>
      </c>
      <c r="D604" s="448"/>
      <c r="E604" s="441">
        <v>282</v>
      </c>
      <c r="F604" s="468"/>
      <c r="G604" s="468"/>
      <c r="H604" s="447">
        <v>282</v>
      </c>
      <c r="I604" s="473"/>
      <c r="J604" s="468"/>
      <c r="K604" s="468"/>
      <c r="L604" s="447">
        <v>282</v>
      </c>
      <c r="M604" s="474"/>
      <c r="N604" s="474"/>
      <c r="O604" s="474"/>
      <c r="P604" s="461">
        <v>282</v>
      </c>
      <c r="Q604" s="465"/>
    </row>
    <row r="605" spans="1:17" ht="18" customHeight="1">
      <c r="A605" s="450" t="s">
        <v>874</v>
      </c>
      <c r="B605" s="447"/>
      <c r="C605" s="447"/>
      <c r="D605" s="448"/>
      <c r="E605" s="441">
        <v>0</v>
      </c>
      <c r="F605" s="468"/>
      <c r="G605" s="468"/>
      <c r="H605" s="447"/>
      <c r="I605" s="473"/>
      <c r="J605" s="468"/>
      <c r="K605" s="468"/>
      <c r="L605" s="447"/>
      <c r="M605" s="474"/>
      <c r="N605" s="474"/>
      <c r="O605" s="474"/>
      <c r="P605" s="461">
        <v>0</v>
      </c>
      <c r="Q605" s="465"/>
    </row>
    <row r="606" spans="1:17" ht="18" customHeight="1">
      <c r="A606" s="450" t="s">
        <v>875</v>
      </c>
      <c r="B606" s="447">
        <v>4</v>
      </c>
      <c r="C606" s="447">
        <v>4</v>
      </c>
      <c r="D606" s="448"/>
      <c r="E606" s="441">
        <v>4</v>
      </c>
      <c r="F606" s="468"/>
      <c r="G606" s="468"/>
      <c r="H606" s="447">
        <v>4</v>
      </c>
      <c r="I606" s="473"/>
      <c r="J606" s="468"/>
      <c r="K606" s="468"/>
      <c r="L606" s="447">
        <v>4</v>
      </c>
      <c r="M606" s="474"/>
      <c r="N606" s="474"/>
      <c r="O606" s="474"/>
      <c r="P606" s="461">
        <v>4</v>
      </c>
      <c r="Q606" s="465"/>
    </row>
    <row r="607" spans="1:17" ht="18" customHeight="1">
      <c r="A607" s="450" t="s">
        <v>876</v>
      </c>
      <c r="B607" s="447">
        <v>1424</v>
      </c>
      <c r="C607" s="447">
        <v>1424</v>
      </c>
      <c r="D607" s="448"/>
      <c r="E607" s="441">
        <v>1424</v>
      </c>
      <c r="F607" s="468"/>
      <c r="G607" s="468"/>
      <c r="H607" s="447">
        <v>1424</v>
      </c>
      <c r="I607" s="473"/>
      <c r="J607" s="468"/>
      <c r="K607" s="468"/>
      <c r="L607" s="447">
        <v>1424</v>
      </c>
      <c r="M607" s="474"/>
      <c r="N607" s="474"/>
      <c r="O607" s="474"/>
      <c r="P607" s="461">
        <v>1424</v>
      </c>
      <c r="Q607" s="465"/>
    </row>
    <row r="608" spans="1:17" ht="18" customHeight="1">
      <c r="A608" s="450" t="s">
        <v>877</v>
      </c>
      <c r="B608" s="447">
        <v>0</v>
      </c>
      <c r="C608" s="447">
        <v>0</v>
      </c>
      <c r="D608" s="448"/>
      <c r="E608" s="441">
        <v>0</v>
      </c>
      <c r="F608" s="468"/>
      <c r="G608" s="468"/>
      <c r="H608" s="447">
        <v>0</v>
      </c>
      <c r="I608" s="473"/>
      <c r="J608" s="468"/>
      <c r="K608" s="468"/>
      <c r="L608" s="447">
        <v>0</v>
      </c>
      <c r="M608" s="445">
        <f>SUM(M609:M613)</f>
        <v>0</v>
      </c>
      <c r="N608" s="445">
        <f>SUM(N609:N613)</f>
        <v>0</v>
      </c>
      <c r="O608" s="445"/>
      <c r="P608" s="461">
        <v>0</v>
      </c>
      <c r="Q608" s="465"/>
    </row>
    <row r="609" spans="1:17" ht="18" customHeight="1">
      <c r="A609" s="450" t="s">
        <v>878</v>
      </c>
      <c r="B609" s="447">
        <v>562</v>
      </c>
      <c r="C609" s="447">
        <v>82</v>
      </c>
      <c r="D609" s="448">
        <v>1069</v>
      </c>
      <c r="E609" s="441">
        <v>1631</v>
      </c>
      <c r="F609" s="468"/>
      <c r="G609" s="468"/>
      <c r="H609" s="447">
        <v>82</v>
      </c>
      <c r="I609" s="473"/>
      <c r="J609" s="468"/>
      <c r="K609" s="468"/>
      <c r="L609" s="447">
        <v>82</v>
      </c>
      <c r="M609" s="474"/>
      <c r="N609" s="474"/>
      <c r="O609" s="474">
        <v>718</v>
      </c>
      <c r="P609" s="461">
        <v>800</v>
      </c>
      <c r="Q609" s="465"/>
    </row>
    <row r="610" spans="1:17" ht="18" customHeight="1">
      <c r="A610" s="450" t="s">
        <v>879</v>
      </c>
      <c r="B610" s="445">
        <f aca="true" t="shared" si="108" ref="B610:H610">SUM(B611:B615)</f>
        <v>352</v>
      </c>
      <c r="C610" s="445">
        <f t="shared" si="108"/>
        <v>47</v>
      </c>
      <c r="D610" s="446">
        <f t="shared" si="108"/>
        <v>325</v>
      </c>
      <c r="E610" s="441">
        <v>677</v>
      </c>
      <c r="F610" s="445">
        <f t="shared" si="108"/>
        <v>0</v>
      </c>
      <c r="G610" s="445">
        <f t="shared" si="108"/>
        <v>0</v>
      </c>
      <c r="H610" s="445">
        <f t="shared" si="108"/>
        <v>47</v>
      </c>
      <c r="I610" s="445">
        <f aca="true" t="shared" si="109" ref="I610:O610">SUM(I611:I615)</f>
        <v>0</v>
      </c>
      <c r="J610" s="445">
        <f t="shared" si="109"/>
        <v>0</v>
      </c>
      <c r="K610" s="445">
        <f t="shared" si="109"/>
        <v>0</v>
      </c>
      <c r="L610" s="445">
        <f t="shared" si="109"/>
        <v>47</v>
      </c>
      <c r="M610" s="445">
        <f t="shared" si="109"/>
        <v>0</v>
      </c>
      <c r="N610" s="445">
        <f t="shared" si="109"/>
        <v>0</v>
      </c>
      <c r="O610" s="445">
        <f t="shared" si="109"/>
        <v>132</v>
      </c>
      <c r="P610" s="461">
        <v>179</v>
      </c>
      <c r="Q610" s="465"/>
    </row>
    <row r="611" spans="1:17" ht="18" customHeight="1">
      <c r="A611" s="450" t="s">
        <v>880</v>
      </c>
      <c r="B611" s="447">
        <v>192</v>
      </c>
      <c r="C611" s="468"/>
      <c r="D611" s="448">
        <v>105</v>
      </c>
      <c r="E611" s="441">
        <v>297</v>
      </c>
      <c r="F611" s="468"/>
      <c r="G611" s="468"/>
      <c r="H611" s="468"/>
      <c r="I611" s="473"/>
      <c r="J611" s="468"/>
      <c r="K611" s="468"/>
      <c r="L611" s="468"/>
      <c r="M611" s="474"/>
      <c r="N611" s="474"/>
      <c r="O611" s="474"/>
      <c r="P611" s="461">
        <v>0</v>
      </c>
      <c r="Q611" s="465"/>
    </row>
    <row r="612" spans="1:17" ht="18" customHeight="1">
      <c r="A612" s="450" t="s">
        <v>881</v>
      </c>
      <c r="B612" s="447">
        <v>106</v>
      </c>
      <c r="C612" s="468"/>
      <c r="D612" s="448">
        <v>207</v>
      </c>
      <c r="E612" s="441">
        <v>313</v>
      </c>
      <c r="F612" s="468"/>
      <c r="G612" s="468"/>
      <c r="H612" s="468"/>
      <c r="I612" s="473"/>
      <c r="J612" s="468"/>
      <c r="K612" s="468"/>
      <c r="L612" s="468"/>
      <c r="M612" s="474"/>
      <c r="N612" s="474"/>
      <c r="O612" s="474">
        <v>124</v>
      </c>
      <c r="P612" s="461">
        <v>124</v>
      </c>
      <c r="Q612" s="465"/>
    </row>
    <row r="613" spans="1:17" ht="18" customHeight="1">
      <c r="A613" s="450" t="s">
        <v>882</v>
      </c>
      <c r="B613" s="447">
        <v>54</v>
      </c>
      <c r="C613" s="468">
        <v>47</v>
      </c>
      <c r="D613" s="448">
        <v>13</v>
      </c>
      <c r="E613" s="441">
        <v>67</v>
      </c>
      <c r="F613" s="468"/>
      <c r="G613" s="468"/>
      <c r="H613" s="468">
        <v>47</v>
      </c>
      <c r="I613" s="473"/>
      <c r="J613" s="468"/>
      <c r="K613" s="468"/>
      <c r="L613" s="468">
        <v>47</v>
      </c>
      <c r="M613" s="474"/>
      <c r="N613" s="474"/>
      <c r="O613" s="474">
        <v>8</v>
      </c>
      <c r="P613" s="461">
        <v>55</v>
      </c>
      <c r="Q613" s="465"/>
    </row>
    <row r="614" spans="1:17" ht="18" customHeight="1">
      <c r="A614" s="450" t="s">
        <v>883</v>
      </c>
      <c r="B614" s="447"/>
      <c r="C614" s="468"/>
      <c r="D614" s="448"/>
      <c r="E614" s="441">
        <v>0</v>
      </c>
      <c r="F614" s="468"/>
      <c r="G614" s="468"/>
      <c r="H614" s="468"/>
      <c r="I614" s="473"/>
      <c r="J614" s="468"/>
      <c r="K614" s="468"/>
      <c r="L614" s="468"/>
      <c r="M614" s="445">
        <f>SUM(M615:M620)</f>
        <v>0</v>
      </c>
      <c r="N614" s="445">
        <f>SUM(N615:N620)</f>
        <v>0</v>
      </c>
      <c r="O614" s="445"/>
      <c r="P614" s="461">
        <v>0</v>
      </c>
      <c r="Q614" s="465"/>
    </row>
    <row r="615" spans="1:17" ht="18" customHeight="1">
      <c r="A615" s="450" t="s">
        <v>884</v>
      </c>
      <c r="B615" s="447"/>
      <c r="C615" s="468"/>
      <c r="D615" s="448"/>
      <c r="E615" s="441">
        <v>0</v>
      </c>
      <c r="F615" s="468"/>
      <c r="G615" s="468"/>
      <c r="H615" s="468"/>
      <c r="I615" s="473"/>
      <c r="J615" s="468"/>
      <c r="K615" s="468"/>
      <c r="L615" s="468"/>
      <c r="M615" s="474"/>
      <c r="N615" s="474"/>
      <c r="O615" s="474"/>
      <c r="P615" s="461">
        <v>0</v>
      </c>
      <c r="Q615" s="465"/>
    </row>
    <row r="616" spans="1:17" ht="18" customHeight="1">
      <c r="A616" s="450" t="s">
        <v>885</v>
      </c>
      <c r="B616" s="445">
        <f aca="true" t="shared" si="110" ref="B616:H616">SUM(B617:B622)</f>
        <v>685</v>
      </c>
      <c r="C616" s="445">
        <f t="shared" si="110"/>
        <v>536</v>
      </c>
      <c r="D616" s="446">
        <f t="shared" si="110"/>
        <v>123</v>
      </c>
      <c r="E616" s="441">
        <v>808</v>
      </c>
      <c r="F616" s="445">
        <f t="shared" si="110"/>
        <v>0</v>
      </c>
      <c r="G616" s="445">
        <f t="shared" si="110"/>
        <v>0</v>
      </c>
      <c r="H616" s="445">
        <f t="shared" si="110"/>
        <v>536</v>
      </c>
      <c r="I616" s="445">
        <f aca="true" t="shared" si="111" ref="I616:O616">SUM(I617:I622)</f>
        <v>0</v>
      </c>
      <c r="J616" s="445">
        <f t="shared" si="111"/>
        <v>0</v>
      </c>
      <c r="K616" s="445">
        <f t="shared" si="111"/>
        <v>0</v>
      </c>
      <c r="L616" s="445">
        <f t="shared" si="111"/>
        <v>536</v>
      </c>
      <c r="M616" s="445">
        <f t="shared" si="111"/>
        <v>0</v>
      </c>
      <c r="N616" s="445">
        <f t="shared" si="111"/>
        <v>0</v>
      </c>
      <c r="O616" s="445">
        <f t="shared" si="111"/>
        <v>56</v>
      </c>
      <c r="P616" s="461">
        <v>592</v>
      </c>
      <c r="Q616" s="465"/>
    </row>
    <row r="617" spans="1:17" ht="18" customHeight="1">
      <c r="A617" s="450" t="s">
        <v>886</v>
      </c>
      <c r="B617" s="447">
        <v>135</v>
      </c>
      <c r="C617" s="447">
        <v>53</v>
      </c>
      <c r="D617" s="448">
        <v>84</v>
      </c>
      <c r="E617" s="441">
        <v>219</v>
      </c>
      <c r="F617" s="468"/>
      <c r="G617" s="468"/>
      <c r="H617" s="447">
        <v>53</v>
      </c>
      <c r="I617" s="473"/>
      <c r="J617" s="468"/>
      <c r="K617" s="468"/>
      <c r="L617" s="447">
        <v>53</v>
      </c>
      <c r="M617" s="474"/>
      <c r="N617" s="474"/>
      <c r="O617" s="474">
        <v>56</v>
      </c>
      <c r="P617" s="461">
        <v>109</v>
      </c>
      <c r="Q617" s="465"/>
    </row>
    <row r="618" spans="1:17" ht="18" customHeight="1">
      <c r="A618" s="450" t="s">
        <v>887</v>
      </c>
      <c r="B618" s="447">
        <v>67</v>
      </c>
      <c r="C618" s="447"/>
      <c r="D618" s="448">
        <v>39</v>
      </c>
      <c r="E618" s="441">
        <v>106</v>
      </c>
      <c r="F618" s="468"/>
      <c r="G618" s="468"/>
      <c r="H618" s="447"/>
      <c r="I618" s="473"/>
      <c r="J618" s="468"/>
      <c r="K618" s="468"/>
      <c r="L618" s="447"/>
      <c r="M618" s="474"/>
      <c r="N618" s="474"/>
      <c r="O618" s="474"/>
      <c r="P618" s="461">
        <v>0</v>
      </c>
      <c r="Q618" s="465"/>
    </row>
    <row r="619" spans="1:17" ht="18" customHeight="1">
      <c r="A619" s="450" t="s">
        <v>888</v>
      </c>
      <c r="B619" s="447">
        <v>0</v>
      </c>
      <c r="C619" s="447">
        <v>0</v>
      </c>
      <c r="D619" s="448"/>
      <c r="E619" s="441">
        <v>0</v>
      </c>
      <c r="F619" s="468"/>
      <c r="G619" s="468"/>
      <c r="H619" s="447">
        <v>0</v>
      </c>
      <c r="I619" s="473"/>
      <c r="J619" s="468"/>
      <c r="K619" s="468"/>
      <c r="L619" s="447">
        <v>0</v>
      </c>
      <c r="M619" s="474"/>
      <c r="N619" s="474"/>
      <c r="O619" s="474"/>
      <c r="P619" s="461">
        <v>0</v>
      </c>
      <c r="Q619" s="465"/>
    </row>
    <row r="620" spans="1:17" ht="18" customHeight="1">
      <c r="A620" s="450" t="s">
        <v>889</v>
      </c>
      <c r="B620" s="447">
        <v>0</v>
      </c>
      <c r="C620" s="447">
        <v>0</v>
      </c>
      <c r="D620" s="448"/>
      <c r="E620" s="441">
        <v>0</v>
      </c>
      <c r="F620" s="468"/>
      <c r="G620" s="468"/>
      <c r="H620" s="447">
        <v>0</v>
      </c>
      <c r="I620" s="473"/>
      <c r="J620" s="468"/>
      <c r="K620" s="468"/>
      <c r="L620" s="447">
        <v>0</v>
      </c>
      <c r="M620" s="474"/>
      <c r="N620" s="474"/>
      <c r="O620" s="474"/>
      <c r="P620" s="461">
        <v>0</v>
      </c>
      <c r="Q620" s="465"/>
    </row>
    <row r="621" spans="1:17" ht="18" customHeight="1">
      <c r="A621" s="450" t="s">
        <v>890</v>
      </c>
      <c r="B621" s="447">
        <v>445</v>
      </c>
      <c r="C621" s="447">
        <v>445</v>
      </c>
      <c r="D621" s="448"/>
      <c r="E621" s="441">
        <v>445</v>
      </c>
      <c r="F621" s="468"/>
      <c r="G621" s="468"/>
      <c r="H621" s="447">
        <v>445</v>
      </c>
      <c r="I621" s="473"/>
      <c r="J621" s="468"/>
      <c r="K621" s="468"/>
      <c r="L621" s="447">
        <v>445</v>
      </c>
      <c r="M621" s="445">
        <f>SUM(M622:M628)</f>
        <v>0</v>
      </c>
      <c r="N621" s="445">
        <f>SUM(N622:N628)</f>
        <v>0</v>
      </c>
      <c r="O621" s="445"/>
      <c r="P621" s="461">
        <v>445</v>
      </c>
      <c r="Q621" s="465"/>
    </row>
    <row r="622" spans="1:17" ht="18" customHeight="1">
      <c r="A622" s="450" t="s">
        <v>891</v>
      </c>
      <c r="B622" s="447">
        <v>38</v>
      </c>
      <c r="C622" s="447">
        <v>38</v>
      </c>
      <c r="D622" s="448"/>
      <c r="E622" s="441">
        <v>38</v>
      </c>
      <c r="F622" s="468"/>
      <c r="G622" s="468"/>
      <c r="H622" s="447">
        <v>38</v>
      </c>
      <c r="I622" s="473"/>
      <c r="J622" s="468"/>
      <c r="K622" s="468"/>
      <c r="L622" s="447">
        <v>38</v>
      </c>
      <c r="M622" s="474"/>
      <c r="N622" s="474"/>
      <c r="O622" s="474"/>
      <c r="P622" s="461">
        <v>38</v>
      </c>
      <c r="Q622" s="465"/>
    </row>
    <row r="623" spans="1:17" ht="18" customHeight="1">
      <c r="A623" s="450" t="s">
        <v>892</v>
      </c>
      <c r="B623" s="445">
        <f aca="true" t="shared" si="112" ref="B623:H623">SUM(B624:B631)</f>
        <v>299</v>
      </c>
      <c r="C623" s="445">
        <f t="shared" si="112"/>
        <v>118</v>
      </c>
      <c r="D623" s="446">
        <f t="shared" si="112"/>
        <v>265</v>
      </c>
      <c r="E623" s="441">
        <v>564</v>
      </c>
      <c r="F623" s="445">
        <f t="shared" si="112"/>
        <v>0</v>
      </c>
      <c r="G623" s="445">
        <f t="shared" si="112"/>
        <v>0</v>
      </c>
      <c r="H623" s="445">
        <f t="shared" si="112"/>
        <v>118</v>
      </c>
      <c r="I623" s="445">
        <f aca="true" t="shared" si="113" ref="I623:O623">SUM(I624:I631)</f>
        <v>0</v>
      </c>
      <c r="J623" s="445">
        <f t="shared" si="113"/>
        <v>0</v>
      </c>
      <c r="K623" s="445">
        <f t="shared" si="113"/>
        <v>0</v>
      </c>
      <c r="L623" s="445">
        <f t="shared" si="113"/>
        <v>118</v>
      </c>
      <c r="M623" s="445">
        <f t="shared" si="113"/>
        <v>0</v>
      </c>
      <c r="N623" s="445">
        <f t="shared" si="113"/>
        <v>0</v>
      </c>
      <c r="O623" s="445">
        <f t="shared" si="113"/>
        <v>0</v>
      </c>
      <c r="P623" s="461">
        <v>118</v>
      </c>
      <c r="Q623" s="465"/>
    </row>
    <row r="624" spans="1:17" ht="18" customHeight="1">
      <c r="A624" s="450" t="s">
        <v>453</v>
      </c>
      <c r="B624" s="447">
        <v>48</v>
      </c>
      <c r="C624" s="447">
        <v>48</v>
      </c>
      <c r="D624" s="448"/>
      <c r="E624" s="441">
        <v>48</v>
      </c>
      <c r="F624" s="468"/>
      <c r="G624" s="468"/>
      <c r="H624" s="447">
        <v>48</v>
      </c>
      <c r="I624" s="473"/>
      <c r="J624" s="468"/>
      <c r="K624" s="468"/>
      <c r="L624" s="447">
        <v>48</v>
      </c>
      <c r="M624" s="474"/>
      <c r="N624" s="474"/>
      <c r="O624" s="474"/>
      <c r="P624" s="461">
        <v>48</v>
      </c>
      <c r="Q624" s="465"/>
    </row>
    <row r="625" spans="1:17" ht="18" customHeight="1">
      <c r="A625" s="450" t="s">
        <v>454</v>
      </c>
      <c r="B625" s="447">
        <v>0</v>
      </c>
      <c r="C625" s="447">
        <v>0</v>
      </c>
      <c r="D625" s="448"/>
      <c r="E625" s="441">
        <v>0</v>
      </c>
      <c r="F625" s="468"/>
      <c r="G625" s="468"/>
      <c r="H625" s="447">
        <v>0</v>
      </c>
      <c r="I625" s="473"/>
      <c r="J625" s="468"/>
      <c r="K625" s="468"/>
      <c r="L625" s="447">
        <v>0</v>
      </c>
      <c r="M625" s="474"/>
      <c r="N625" s="474"/>
      <c r="O625" s="474"/>
      <c r="P625" s="461">
        <v>0</v>
      </c>
      <c r="Q625" s="465"/>
    </row>
    <row r="626" spans="1:17" ht="18" customHeight="1">
      <c r="A626" s="450" t="s">
        <v>455</v>
      </c>
      <c r="B626" s="447">
        <v>0</v>
      </c>
      <c r="C626" s="447">
        <v>0</v>
      </c>
      <c r="D626" s="448"/>
      <c r="E626" s="441">
        <v>0</v>
      </c>
      <c r="F626" s="468"/>
      <c r="G626" s="468"/>
      <c r="H626" s="447">
        <v>0</v>
      </c>
      <c r="I626" s="473"/>
      <c r="J626" s="468"/>
      <c r="K626" s="468"/>
      <c r="L626" s="447">
        <v>0</v>
      </c>
      <c r="M626" s="474"/>
      <c r="N626" s="474"/>
      <c r="O626" s="474"/>
      <c r="P626" s="461">
        <v>0</v>
      </c>
      <c r="Q626" s="465"/>
    </row>
    <row r="627" spans="1:17" ht="18" customHeight="1">
      <c r="A627" s="450" t="s">
        <v>893</v>
      </c>
      <c r="B627" s="447">
        <v>22</v>
      </c>
      <c r="C627" s="447"/>
      <c r="D627" s="448">
        <v>67</v>
      </c>
      <c r="E627" s="441">
        <v>89</v>
      </c>
      <c r="F627" s="468"/>
      <c r="G627" s="468"/>
      <c r="H627" s="447"/>
      <c r="I627" s="473"/>
      <c r="J627" s="468"/>
      <c r="K627" s="468"/>
      <c r="L627" s="447"/>
      <c r="M627" s="474"/>
      <c r="N627" s="474"/>
      <c r="O627" s="474"/>
      <c r="P627" s="461">
        <v>0</v>
      </c>
      <c r="Q627" s="465"/>
    </row>
    <row r="628" spans="1:17" ht="18" customHeight="1">
      <c r="A628" s="450" t="s">
        <v>894</v>
      </c>
      <c r="B628" s="447">
        <v>0</v>
      </c>
      <c r="C628" s="447">
        <v>0</v>
      </c>
      <c r="D628" s="448">
        <v>17</v>
      </c>
      <c r="E628" s="441">
        <v>17</v>
      </c>
      <c r="F628" s="468"/>
      <c r="G628" s="468"/>
      <c r="H628" s="447">
        <v>0</v>
      </c>
      <c r="I628" s="473"/>
      <c r="J628" s="468"/>
      <c r="K628" s="468"/>
      <c r="L628" s="447">
        <v>0</v>
      </c>
      <c r="M628" s="474"/>
      <c r="N628" s="474"/>
      <c r="O628" s="474"/>
      <c r="P628" s="461">
        <v>0</v>
      </c>
      <c r="Q628" s="465"/>
    </row>
    <row r="629" spans="1:17" ht="18" customHeight="1">
      <c r="A629" s="450" t="s">
        <v>895</v>
      </c>
      <c r="B629" s="447">
        <v>0</v>
      </c>
      <c r="C629" s="447">
        <v>0</v>
      </c>
      <c r="D629" s="448"/>
      <c r="E629" s="441">
        <v>0</v>
      </c>
      <c r="F629" s="468"/>
      <c r="G629" s="468"/>
      <c r="H629" s="447">
        <v>0</v>
      </c>
      <c r="I629" s="473"/>
      <c r="J629" s="468"/>
      <c r="K629" s="468"/>
      <c r="L629" s="447">
        <v>0</v>
      </c>
      <c r="M629" s="445">
        <f>SUM(M631:M634)</f>
        <v>0</v>
      </c>
      <c r="N629" s="445">
        <f>SUM(N631:N634)</f>
        <v>0</v>
      </c>
      <c r="O629" s="445"/>
      <c r="P629" s="461">
        <v>0</v>
      </c>
      <c r="Q629" s="465"/>
    </row>
    <row r="630" spans="1:17" ht="18" customHeight="1">
      <c r="A630" s="485" t="s">
        <v>896</v>
      </c>
      <c r="B630" s="447"/>
      <c r="C630" s="447"/>
      <c r="D630" s="448"/>
      <c r="E630" s="441">
        <v>0</v>
      </c>
      <c r="F630" s="468"/>
      <c r="G630" s="468"/>
      <c r="H630" s="447"/>
      <c r="I630" s="473"/>
      <c r="J630" s="468"/>
      <c r="K630" s="468"/>
      <c r="L630" s="447"/>
      <c r="M630" s="445"/>
      <c r="N630" s="445"/>
      <c r="O630" s="445"/>
      <c r="P630" s="461">
        <v>0</v>
      </c>
      <c r="Q630" s="465"/>
    </row>
    <row r="631" spans="1:17" ht="18" customHeight="1">
      <c r="A631" s="450" t="s">
        <v>897</v>
      </c>
      <c r="B631" s="447">
        <v>229</v>
      </c>
      <c r="C631" s="447">
        <v>70</v>
      </c>
      <c r="D631" s="448">
        <v>181</v>
      </c>
      <c r="E631" s="441">
        <v>410</v>
      </c>
      <c r="F631" s="468"/>
      <c r="G631" s="468"/>
      <c r="H631" s="447">
        <v>70</v>
      </c>
      <c r="I631" s="473"/>
      <c r="J631" s="468"/>
      <c r="K631" s="468"/>
      <c r="L631" s="447">
        <v>70</v>
      </c>
      <c r="M631" s="474"/>
      <c r="N631" s="474"/>
      <c r="O631" s="474"/>
      <c r="P631" s="461">
        <v>70</v>
      </c>
      <c r="Q631" s="465"/>
    </row>
    <row r="632" spans="1:17" ht="18" customHeight="1">
      <c r="A632" s="450" t="s">
        <v>898</v>
      </c>
      <c r="B632" s="445">
        <f aca="true" t="shared" si="114" ref="B632:H632">SUM(B633:B636)</f>
        <v>466</v>
      </c>
      <c r="C632" s="445">
        <f t="shared" si="114"/>
        <v>5</v>
      </c>
      <c r="D632" s="446">
        <f t="shared" si="114"/>
        <v>80</v>
      </c>
      <c r="E632" s="441">
        <v>546</v>
      </c>
      <c r="F632" s="445">
        <f t="shared" si="114"/>
        <v>0</v>
      </c>
      <c r="G632" s="445">
        <f t="shared" si="114"/>
        <v>0</v>
      </c>
      <c r="H632" s="445">
        <f t="shared" si="114"/>
        <v>5</v>
      </c>
      <c r="I632" s="445">
        <f aca="true" t="shared" si="115" ref="I632:O632">SUM(I633:I636)</f>
        <v>0</v>
      </c>
      <c r="J632" s="445">
        <f t="shared" si="115"/>
        <v>0</v>
      </c>
      <c r="K632" s="445">
        <f t="shared" si="115"/>
        <v>0</v>
      </c>
      <c r="L632" s="445">
        <f t="shared" si="115"/>
        <v>5</v>
      </c>
      <c r="M632" s="445">
        <f t="shared" si="115"/>
        <v>0</v>
      </c>
      <c r="N632" s="445">
        <f t="shared" si="115"/>
        <v>0</v>
      </c>
      <c r="O632" s="445">
        <f t="shared" si="115"/>
        <v>0</v>
      </c>
      <c r="P632" s="461">
        <v>5</v>
      </c>
      <c r="Q632" s="465"/>
    </row>
    <row r="633" spans="1:17" ht="18" customHeight="1">
      <c r="A633" s="450" t="s">
        <v>899</v>
      </c>
      <c r="B633" s="447">
        <v>450</v>
      </c>
      <c r="C633" s="468"/>
      <c r="D633" s="448">
        <v>74</v>
      </c>
      <c r="E633" s="441">
        <v>524</v>
      </c>
      <c r="F633" s="468"/>
      <c r="G633" s="468"/>
      <c r="H633" s="468"/>
      <c r="I633" s="473"/>
      <c r="J633" s="468"/>
      <c r="K633" s="468"/>
      <c r="L633" s="468"/>
      <c r="M633" s="474"/>
      <c r="N633" s="474"/>
      <c r="O633" s="474"/>
      <c r="P633" s="461">
        <v>0</v>
      </c>
      <c r="Q633" s="465"/>
    </row>
    <row r="634" spans="1:17" ht="18" customHeight="1">
      <c r="A634" s="450" t="s">
        <v>900</v>
      </c>
      <c r="B634" s="447">
        <v>16</v>
      </c>
      <c r="C634" s="468">
        <v>5</v>
      </c>
      <c r="D634" s="448">
        <v>6</v>
      </c>
      <c r="E634" s="441">
        <v>22</v>
      </c>
      <c r="F634" s="468"/>
      <c r="G634" s="468"/>
      <c r="H634" s="468">
        <v>5</v>
      </c>
      <c r="I634" s="473"/>
      <c r="J634" s="468"/>
      <c r="K634" s="468"/>
      <c r="L634" s="468">
        <v>5</v>
      </c>
      <c r="M634" s="474"/>
      <c r="N634" s="474"/>
      <c r="O634" s="474"/>
      <c r="P634" s="461">
        <v>5</v>
      </c>
      <c r="Q634" s="465"/>
    </row>
    <row r="635" spans="1:17" ht="18" customHeight="1">
      <c r="A635" s="450" t="s">
        <v>901</v>
      </c>
      <c r="B635" s="447">
        <v>0</v>
      </c>
      <c r="C635" s="468"/>
      <c r="D635" s="448"/>
      <c r="E635" s="441">
        <v>0</v>
      </c>
      <c r="F635" s="468"/>
      <c r="G635" s="468"/>
      <c r="H635" s="468"/>
      <c r="I635" s="473"/>
      <c r="J635" s="468"/>
      <c r="K635" s="468"/>
      <c r="L635" s="468"/>
      <c r="M635" s="474"/>
      <c r="N635" s="474"/>
      <c r="O635" s="474"/>
      <c r="P635" s="461">
        <v>0</v>
      </c>
      <c r="Q635" s="465"/>
    </row>
    <row r="636" spans="1:17" ht="18" customHeight="1">
      <c r="A636" s="450" t="s">
        <v>902</v>
      </c>
      <c r="B636" s="447">
        <v>0</v>
      </c>
      <c r="C636" s="468"/>
      <c r="D636" s="448"/>
      <c r="E636" s="441">
        <v>0</v>
      </c>
      <c r="F636" s="468"/>
      <c r="G636" s="468"/>
      <c r="H636" s="468"/>
      <c r="I636" s="473"/>
      <c r="J636" s="468"/>
      <c r="K636" s="468"/>
      <c r="L636" s="468"/>
      <c r="M636" s="474"/>
      <c r="N636" s="474"/>
      <c r="O636" s="474"/>
      <c r="P636" s="461">
        <v>0</v>
      </c>
      <c r="Q636" s="465"/>
    </row>
    <row r="637" spans="1:17" ht="18" customHeight="1">
      <c r="A637" s="450" t="s">
        <v>903</v>
      </c>
      <c r="B637" s="445">
        <f aca="true" t="shared" si="116" ref="B637:H637">SUM(B638:B641)</f>
        <v>19</v>
      </c>
      <c r="C637" s="445">
        <f t="shared" si="116"/>
        <v>19</v>
      </c>
      <c r="D637" s="446">
        <f t="shared" si="116"/>
        <v>0</v>
      </c>
      <c r="E637" s="441">
        <v>19</v>
      </c>
      <c r="F637" s="445">
        <f t="shared" si="116"/>
        <v>0</v>
      </c>
      <c r="G637" s="445">
        <f t="shared" si="116"/>
        <v>0</v>
      </c>
      <c r="H637" s="445">
        <f t="shared" si="116"/>
        <v>19</v>
      </c>
      <c r="I637" s="445">
        <f aca="true" t="shared" si="117" ref="I637:O637">SUM(I638:I641)</f>
        <v>0</v>
      </c>
      <c r="J637" s="445">
        <f t="shared" si="117"/>
        <v>0</v>
      </c>
      <c r="K637" s="445">
        <f t="shared" si="117"/>
        <v>0</v>
      </c>
      <c r="L637" s="445">
        <f t="shared" si="117"/>
        <v>19</v>
      </c>
      <c r="M637" s="445">
        <f t="shared" si="117"/>
        <v>0</v>
      </c>
      <c r="N637" s="445">
        <f t="shared" si="117"/>
        <v>0</v>
      </c>
      <c r="O637" s="445">
        <f t="shared" si="117"/>
        <v>0</v>
      </c>
      <c r="P637" s="461">
        <v>19</v>
      </c>
      <c r="Q637" s="465"/>
    </row>
    <row r="638" spans="1:17" ht="18" customHeight="1">
      <c r="A638" s="450" t="s">
        <v>453</v>
      </c>
      <c r="B638" s="447">
        <v>19</v>
      </c>
      <c r="C638" s="468">
        <v>19</v>
      </c>
      <c r="D638" s="448"/>
      <c r="E638" s="441">
        <v>19</v>
      </c>
      <c r="F638" s="468"/>
      <c r="G638" s="468"/>
      <c r="H638" s="468">
        <v>19</v>
      </c>
      <c r="I638" s="473"/>
      <c r="J638" s="468"/>
      <c r="K638" s="468"/>
      <c r="L638" s="468">
        <v>19</v>
      </c>
      <c r="M638" s="474"/>
      <c r="N638" s="474"/>
      <c r="O638" s="474"/>
      <c r="P638" s="461">
        <v>19</v>
      </c>
      <c r="Q638" s="465"/>
    </row>
    <row r="639" spans="1:17" ht="18" customHeight="1">
      <c r="A639" s="450" t="s">
        <v>454</v>
      </c>
      <c r="B639" s="468"/>
      <c r="C639" s="468"/>
      <c r="D639" s="448"/>
      <c r="E639" s="441">
        <v>0</v>
      </c>
      <c r="F639" s="468"/>
      <c r="G639" s="468"/>
      <c r="H639" s="468"/>
      <c r="I639" s="473"/>
      <c r="J639" s="468"/>
      <c r="K639" s="468"/>
      <c r="L639" s="468"/>
      <c r="M639" s="474"/>
      <c r="N639" s="474"/>
      <c r="O639" s="474"/>
      <c r="P639" s="461">
        <v>0</v>
      </c>
      <c r="Q639" s="465"/>
    </row>
    <row r="640" spans="1:17" ht="18" customHeight="1">
      <c r="A640" s="450" t="s">
        <v>455</v>
      </c>
      <c r="B640" s="468"/>
      <c r="C640" s="468"/>
      <c r="D640" s="448"/>
      <c r="E640" s="441">
        <v>0</v>
      </c>
      <c r="F640" s="468"/>
      <c r="G640" s="468"/>
      <c r="H640" s="468"/>
      <c r="I640" s="473"/>
      <c r="J640" s="468"/>
      <c r="K640" s="468"/>
      <c r="L640" s="468"/>
      <c r="M640" s="445">
        <f>SUM(M641:M642)</f>
        <v>0</v>
      </c>
      <c r="N640" s="445">
        <f>SUM(N641:N642)</f>
        <v>0</v>
      </c>
      <c r="O640" s="445"/>
      <c r="P640" s="461">
        <v>0</v>
      </c>
      <c r="Q640" s="465"/>
    </row>
    <row r="641" spans="1:17" ht="18" customHeight="1">
      <c r="A641" s="450" t="s">
        <v>904</v>
      </c>
      <c r="B641" s="468"/>
      <c r="C641" s="468"/>
      <c r="D641" s="448"/>
      <c r="E641" s="441">
        <v>0</v>
      </c>
      <c r="F641" s="468"/>
      <c r="G641" s="468"/>
      <c r="H641" s="468"/>
      <c r="I641" s="473"/>
      <c r="J641" s="468"/>
      <c r="K641" s="468"/>
      <c r="L641" s="468"/>
      <c r="M641" s="474"/>
      <c r="N641" s="474"/>
      <c r="O641" s="474"/>
      <c r="P641" s="461">
        <v>0</v>
      </c>
      <c r="Q641" s="465"/>
    </row>
    <row r="642" spans="1:17" ht="18" customHeight="1">
      <c r="A642" s="450" t="s">
        <v>905</v>
      </c>
      <c r="B642" s="445">
        <f aca="true" t="shared" si="118" ref="B642:H642">SUM(B643:B644)</f>
        <v>5089</v>
      </c>
      <c r="C642" s="445">
        <f t="shared" si="118"/>
        <v>0</v>
      </c>
      <c r="D642" s="446">
        <f t="shared" si="118"/>
        <v>5639</v>
      </c>
      <c r="E642" s="441">
        <v>10728</v>
      </c>
      <c r="F642" s="445">
        <f t="shared" si="118"/>
        <v>0</v>
      </c>
      <c r="G642" s="445">
        <f t="shared" si="118"/>
        <v>0</v>
      </c>
      <c r="H642" s="445">
        <f t="shared" si="118"/>
        <v>0</v>
      </c>
      <c r="I642" s="445">
        <f aca="true" t="shared" si="119" ref="I642:O642">SUM(I643:I644)</f>
        <v>0</v>
      </c>
      <c r="J642" s="445">
        <f t="shared" si="119"/>
        <v>0</v>
      </c>
      <c r="K642" s="445">
        <f t="shared" si="119"/>
        <v>0</v>
      </c>
      <c r="L642" s="445">
        <f t="shared" si="119"/>
        <v>0</v>
      </c>
      <c r="M642" s="445">
        <f t="shared" si="119"/>
        <v>0</v>
      </c>
      <c r="N642" s="445">
        <f t="shared" si="119"/>
        <v>0</v>
      </c>
      <c r="O642" s="445">
        <f t="shared" si="119"/>
        <v>0</v>
      </c>
      <c r="P642" s="461">
        <v>0</v>
      </c>
      <c r="Q642" s="465"/>
    </row>
    <row r="643" spans="1:17" ht="18" customHeight="1">
      <c r="A643" s="450" t="s">
        <v>906</v>
      </c>
      <c r="B643" s="447">
        <v>5089</v>
      </c>
      <c r="C643" s="468"/>
      <c r="D643" s="448">
        <v>5639</v>
      </c>
      <c r="E643" s="441">
        <v>10728</v>
      </c>
      <c r="F643" s="468"/>
      <c r="G643" s="468"/>
      <c r="H643" s="468"/>
      <c r="I643" s="473"/>
      <c r="J643" s="468"/>
      <c r="K643" s="468"/>
      <c r="L643" s="468"/>
      <c r="M643" s="474"/>
      <c r="N643" s="474"/>
      <c r="O643" s="474"/>
      <c r="P643" s="461">
        <v>0</v>
      </c>
      <c r="Q643" s="465"/>
    </row>
    <row r="644" spans="1:17" ht="18" customHeight="1">
      <c r="A644" s="450" t="s">
        <v>907</v>
      </c>
      <c r="B644" s="468"/>
      <c r="C644" s="468"/>
      <c r="D644" s="448"/>
      <c r="E644" s="441">
        <v>0</v>
      </c>
      <c r="F644" s="468"/>
      <c r="G644" s="468"/>
      <c r="H644" s="468"/>
      <c r="I644" s="473"/>
      <c r="J644" s="468"/>
      <c r="K644" s="468"/>
      <c r="L644" s="468"/>
      <c r="M644" s="474"/>
      <c r="N644" s="474"/>
      <c r="O644" s="474"/>
      <c r="P644" s="461">
        <v>0</v>
      </c>
      <c r="Q644" s="465"/>
    </row>
    <row r="645" spans="1:17" ht="18" customHeight="1">
      <c r="A645" s="450" t="s">
        <v>908</v>
      </c>
      <c r="B645" s="445">
        <f aca="true" t="shared" si="120" ref="B645:H645">SUM(B646:B647)</f>
        <v>141</v>
      </c>
      <c r="C645" s="445">
        <f t="shared" si="120"/>
        <v>14</v>
      </c>
      <c r="D645" s="446">
        <f t="shared" si="120"/>
        <v>154</v>
      </c>
      <c r="E645" s="441">
        <v>295</v>
      </c>
      <c r="F645" s="445">
        <f t="shared" si="120"/>
        <v>0</v>
      </c>
      <c r="G645" s="445">
        <f t="shared" si="120"/>
        <v>0</v>
      </c>
      <c r="H645" s="445">
        <f t="shared" si="120"/>
        <v>14</v>
      </c>
      <c r="I645" s="445">
        <f aca="true" t="shared" si="121" ref="I645:O645">SUM(I646:I647)</f>
        <v>0</v>
      </c>
      <c r="J645" s="445">
        <f t="shared" si="121"/>
        <v>0</v>
      </c>
      <c r="K645" s="445">
        <f t="shared" si="121"/>
        <v>0</v>
      </c>
      <c r="L645" s="445">
        <f t="shared" si="121"/>
        <v>14</v>
      </c>
      <c r="M645" s="445">
        <f t="shared" si="121"/>
        <v>0</v>
      </c>
      <c r="N645" s="445">
        <f t="shared" si="121"/>
        <v>0</v>
      </c>
      <c r="O645" s="445">
        <f t="shared" si="121"/>
        <v>27</v>
      </c>
      <c r="P645" s="461">
        <v>41</v>
      </c>
      <c r="Q645" s="465"/>
    </row>
    <row r="646" spans="1:17" ht="18" customHeight="1">
      <c r="A646" s="450" t="s">
        <v>909</v>
      </c>
      <c r="B646" s="447">
        <v>120</v>
      </c>
      <c r="C646" s="447">
        <v>9</v>
      </c>
      <c r="D646" s="448">
        <v>128</v>
      </c>
      <c r="E646" s="441">
        <v>248</v>
      </c>
      <c r="F646" s="468"/>
      <c r="G646" s="468"/>
      <c r="H646" s="447">
        <v>9</v>
      </c>
      <c r="I646" s="473"/>
      <c r="J646" s="468"/>
      <c r="K646" s="468"/>
      <c r="L646" s="447">
        <v>9</v>
      </c>
      <c r="M646" s="474"/>
      <c r="N646" s="474"/>
      <c r="O646" s="474"/>
      <c r="P646" s="461">
        <v>9</v>
      </c>
      <c r="Q646" s="465"/>
    </row>
    <row r="647" spans="1:17" ht="18" customHeight="1">
      <c r="A647" s="450" t="s">
        <v>910</v>
      </c>
      <c r="B647" s="447">
        <v>21</v>
      </c>
      <c r="C647" s="447">
        <v>5</v>
      </c>
      <c r="D647" s="448">
        <v>26</v>
      </c>
      <c r="E647" s="441">
        <v>47</v>
      </c>
      <c r="F647" s="468"/>
      <c r="G647" s="468"/>
      <c r="H647" s="447">
        <v>5</v>
      </c>
      <c r="I647" s="473"/>
      <c r="J647" s="468"/>
      <c r="K647" s="468"/>
      <c r="L647" s="447">
        <v>5</v>
      </c>
      <c r="M647" s="474"/>
      <c r="N647" s="474"/>
      <c r="O647" s="474">
        <v>27</v>
      </c>
      <c r="P647" s="461">
        <v>32</v>
      </c>
      <c r="Q647" s="465"/>
    </row>
    <row r="648" spans="1:17" ht="18" customHeight="1">
      <c r="A648" s="450" t="s">
        <v>911</v>
      </c>
      <c r="B648" s="445">
        <f aca="true" t="shared" si="122" ref="B648:H648">SUM(B649:B650)</f>
        <v>579</v>
      </c>
      <c r="C648" s="445">
        <f t="shared" si="122"/>
        <v>579</v>
      </c>
      <c r="D648" s="446">
        <f t="shared" si="122"/>
        <v>51</v>
      </c>
      <c r="E648" s="441">
        <v>630</v>
      </c>
      <c r="F648" s="445">
        <f t="shared" si="122"/>
        <v>0</v>
      </c>
      <c r="G648" s="445">
        <f t="shared" si="122"/>
        <v>0</v>
      </c>
      <c r="H648" s="445">
        <f t="shared" si="122"/>
        <v>579</v>
      </c>
      <c r="I648" s="445">
        <f aca="true" t="shared" si="123" ref="I648:O648">SUM(I649:I650)</f>
        <v>0</v>
      </c>
      <c r="J648" s="445">
        <f t="shared" si="123"/>
        <v>0</v>
      </c>
      <c r="K648" s="445">
        <f t="shared" si="123"/>
        <v>0</v>
      </c>
      <c r="L648" s="445">
        <f t="shared" si="123"/>
        <v>579</v>
      </c>
      <c r="M648" s="445">
        <f t="shared" si="123"/>
        <v>0</v>
      </c>
      <c r="N648" s="445">
        <f t="shared" si="123"/>
        <v>0</v>
      </c>
      <c r="O648" s="445">
        <f t="shared" si="123"/>
        <v>0</v>
      </c>
      <c r="P648" s="461">
        <v>579</v>
      </c>
      <c r="Q648" s="465"/>
    </row>
    <row r="649" spans="1:17" ht="18" customHeight="1">
      <c r="A649" s="450" t="s">
        <v>912</v>
      </c>
      <c r="B649" s="468"/>
      <c r="C649" s="468"/>
      <c r="D649" s="448"/>
      <c r="E649" s="441">
        <v>0</v>
      </c>
      <c r="F649" s="468"/>
      <c r="G649" s="468"/>
      <c r="H649" s="468"/>
      <c r="I649" s="473"/>
      <c r="J649" s="468"/>
      <c r="K649" s="468"/>
      <c r="L649" s="468"/>
      <c r="M649" s="474"/>
      <c r="N649" s="474"/>
      <c r="O649" s="474"/>
      <c r="P649" s="461">
        <v>0</v>
      </c>
      <c r="Q649" s="465"/>
    </row>
    <row r="650" spans="1:17" ht="18" customHeight="1">
      <c r="A650" s="485" t="s">
        <v>913</v>
      </c>
      <c r="B650" s="447">
        <v>579</v>
      </c>
      <c r="C650" s="468">
        <v>579</v>
      </c>
      <c r="D650" s="448">
        <v>51</v>
      </c>
      <c r="E650" s="441">
        <v>630</v>
      </c>
      <c r="F650" s="468"/>
      <c r="G650" s="468"/>
      <c r="H650" s="468">
        <v>579</v>
      </c>
      <c r="I650" s="473"/>
      <c r="J650" s="468"/>
      <c r="K650" s="468"/>
      <c r="L650" s="468">
        <v>579</v>
      </c>
      <c r="M650" s="474"/>
      <c r="N650" s="474"/>
      <c r="O650" s="474"/>
      <c r="P650" s="461">
        <v>579</v>
      </c>
      <c r="Q650" s="465"/>
    </row>
    <row r="651" spans="1:17" ht="18" customHeight="1">
      <c r="A651" s="450" t="s">
        <v>914</v>
      </c>
      <c r="B651" s="445">
        <f>SUM(B652:B653)</f>
        <v>0</v>
      </c>
      <c r="C651" s="468"/>
      <c r="D651" s="446">
        <f>SUM(D652:D653)</f>
        <v>0</v>
      </c>
      <c r="E651" s="441">
        <v>0</v>
      </c>
      <c r="F651" s="468"/>
      <c r="G651" s="468"/>
      <c r="H651" s="468"/>
      <c r="I651" s="473"/>
      <c r="J651" s="468"/>
      <c r="K651" s="468"/>
      <c r="L651" s="468"/>
      <c r="M651" s="474"/>
      <c r="N651" s="474"/>
      <c r="O651" s="474"/>
      <c r="P651" s="461">
        <v>0</v>
      </c>
      <c r="Q651" s="465"/>
    </row>
    <row r="652" spans="1:17" ht="18" customHeight="1">
      <c r="A652" s="450" t="s">
        <v>915</v>
      </c>
      <c r="B652" s="468"/>
      <c r="C652" s="468"/>
      <c r="D652" s="448"/>
      <c r="E652" s="441">
        <v>0</v>
      </c>
      <c r="F652" s="468"/>
      <c r="G652" s="468"/>
      <c r="H652" s="468"/>
      <c r="I652" s="473"/>
      <c r="J652" s="468"/>
      <c r="K652" s="468"/>
      <c r="L652" s="468"/>
      <c r="M652" s="474"/>
      <c r="N652" s="474"/>
      <c r="O652" s="474"/>
      <c r="P652" s="461">
        <v>0</v>
      </c>
      <c r="Q652" s="465"/>
    </row>
    <row r="653" spans="1:17" ht="18" customHeight="1">
      <c r="A653" s="450" t="s">
        <v>916</v>
      </c>
      <c r="B653" s="468"/>
      <c r="C653" s="468"/>
      <c r="D653" s="448"/>
      <c r="E653" s="441">
        <v>0</v>
      </c>
      <c r="F653" s="468"/>
      <c r="G653" s="468"/>
      <c r="H653" s="468"/>
      <c r="I653" s="473"/>
      <c r="J653" s="468"/>
      <c r="K653" s="468"/>
      <c r="L653" s="468"/>
      <c r="M653" s="474"/>
      <c r="N653" s="474"/>
      <c r="O653" s="474"/>
      <c r="P653" s="461">
        <v>0</v>
      </c>
      <c r="Q653" s="465"/>
    </row>
    <row r="654" spans="1:17" ht="18" customHeight="1">
      <c r="A654" s="450" t="s">
        <v>917</v>
      </c>
      <c r="B654" s="445">
        <f aca="true" t="shared" si="124" ref="B654:H654">SUM(B655:B656)</f>
        <v>0</v>
      </c>
      <c r="C654" s="445">
        <f t="shared" si="124"/>
        <v>0</v>
      </c>
      <c r="D654" s="446">
        <f t="shared" si="124"/>
        <v>0</v>
      </c>
      <c r="E654" s="441">
        <v>0</v>
      </c>
      <c r="F654" s="445">
        <f t="shared" si="124"/>
        <v>0</v>
      </c>
      <c r="G654" s="445">
        <f t="shared" si="124"/>
        <v>0</v>
      </c>
      <c r="H654" s="445">
        <f t="shared" si="124"/>
        <v>0</v>
      </c>
      <c r="I654" s="445">
        <f aca="true" t="shared" si="125" ref="I654:O654">SUM(I655:I656)</f>
        <v>0</v>
      </c>
      <c r="J654" s="445">
        <f t="shared" si="125"/>
        <v>0</v>
      </c>
      <c r="K654" s="445">
        <f t="shared" si="125"/>
        <v>0</v>
      </c>
      <c r="L654" s="445">
        <f t="shared" si="125"/>
        <v>0</v>
      </c>
      <c r="M654" s="445">
        <f t="shared" si="125"/>
        <v>0</v>
      </c>
      <c r="N654" s="445">
        <f t="shared" si="125"/>
        <v>0</v>
      </c>
      <c r="O654" s="445">
        <f t="shared" si="125"/>
        <v>0</v>
      </c>
      <c r="P654" s="461">
        <v>0</v>
      </c>
      <c r="Q654" s="465"/>
    </row>
    <row r="655" spans="1:17" ht="18" customHeight="1">
      <c r="A655" s="450" t="s">
        <v>918</v>
      </c>
      <c r="B655" s="468"/>
      <c r="C655" s="468"/>
      <c r="D655" s="448"/>
      <c r="E655" s="441">
        <v>0</v>
      </c>
      <c r="F655" s="468"/>
      <c r="G655" s="468"/>
      <c r="H655" s="468"/>
      <c r="I655" s="473"/>
      <c r="J655" s="468"/>
      <c r="K655" s="468"/>
      <c r="L655" s="468"/>
      <c r="M655" s="474"/>
      <c r="N655" s="474"/>
      <c r="O655" s="474"/>
      <c r="P655" s="461">
        <v>0</v>
      </c>
      <c r="Q655" s="465"/>
    </row>
    <row r="656" spans="1:17" ht="18" customHeight="1">
      <c r="A656" s="450" t="s">
        <v>919</v>
      </c>
      <c r="B656" s="468"/>
      <c r="C656" s="468"/>
      <c r="D656" s="448"/>
      <c r="E656" s="441">
        <v>0</v>
      </c>
      <c r="F656" s="468"/>
      <c r="G656" s="468"/>
      <c r="H656" s="468"/>
      <c r="I656" s="473"/>
      <c r="J656" s="468"/>
      <c r="K656" s="468"/>
      <c r="L656" s="468"/>
      <c r="M656" s="474"/>
      <c r="N656" s="474"/>
      <c r="O656" s="474"/>
      <c r="P656" s="461">
        <v>0</v>
      </c>
      <c r="Q656" s="465"/>
    </row>
    <row r="657" spans="1:17" ht="18" customHeight="1">
      <c r="A657" s="484" t="s">
        <v>920</v>
      </c>
      <c r="B657" s="445">
        <f aca="true" t="shared" si="126" ref="B657:H657">B658+B659</f>
        <v>5957</v>
      </c>
      <c r="C657" s="445">
        <f t="shared" si="126"/>
        <v>5943</v>
      </c>
      <c r="D657" s="446">
        <f>SUM(D658:D660)</f>
        <v>0</v>
      </c>
      <c r="E657" s="441">
        <v>5957</v>
      </c>
      <c r="F657" s="445">
        <f t="shared" si="126"/>
        <v>0</v>
      </c>
      <c r="G657" s="445">
        <f t="shared" si="126"/>
        <v>0</v>
      </c>
      <c r="H657" s="445">
        <f t="shared" si="126"/>
        <v>5943</v>
      </c>
      <c r="I657" s="445">
        <f aca="true" t="shared" si="127" ref="I657:O657">I658+I659</f>
        <v>0</v>
      </c>
      <c r="J657" s="445">
        <f t="shared" si="127"/>
        <v>0</v>
      </c>
      <c r="K657" s="445">
        <f t="shared" si="127"/>
        <v>0</v>
      </c>
      <c r="L657" s="445">
        <f t="shared" si="127"/>
        <v>5943</v>
      </c>
      <c r="M657" s="445">
        <f t="shared" si="127"/>
        <v>0</v>
      </c>
      <c r="N657" s="445">
        <f t="shared" si="127"/>
        <v>0</v>
      </c>
      <c r="O657" s="445">
        <f t="shared" si="127"/>
        <v>0</v>
      </c>
      <c r="P657" s="461">
        <v>5943</v>
      </c>
      <c r="Q657" s="465"/>
    </row>
    <row r="658" spans="1:17" ht="18" customHeight="1">
      <c r="A658" s="485" t="s">
        <v>921</v>
      </c>
      <c r="B658" s="468">
        <v>424</v>
      </c>
      <c r="C658" s="468">
        <v>410</v>
      </c>
      <c r="D658" s="448"/>
      <c r="E658" s="441">
        <v>424</v>
      </c>
      <c r="F658" s="468"/>
      <c r="G658" s="468"/>
      <c r="H658" s="468">
        <v>410</v>
      </c>
      <c r="I658" s="473"/>
      <c r="J658" s="468"/>
      <c r="K658" s="468"/>
      <c r="L658" s="468">
        <v>410</v>
      </c>
      <c r="M658" s="474"/>
      <c r="N658" s="474"/>
      <c r="O658" s="474"/>
      <c r="P658" s="461">
        <v>410</v>
      </c>
      <c r="Q658" s="465"/>
    </row>
    <row r="659" spans="1:17" ht="18" customHeight="1">
      <c r="A659" s="485" t="s">
        <v>922</v>
      </c>
      <c r="B659" s="468">
        <v>5533</v>
      </c>
      <c r="C659" s="468">
        <v>5533</v>
      </c>
      <c r="D659" s="448"/>
      <c r="E659" s="441">
        <v>5533</v>
      </c>
      <c r="F659" s="468"/>
      <c r="G659" s="468"/>
      <c r="H659" s="468">
        <v>5533</v>
      </c>
      <c r="I659" s="473"/>
      <c r="J659" s="468"/>
      <c r="K659" s="468"/>
      <c r="L659" s="468">
        <v>5533</v>
      </c>
      <c r="M659" s="474"/>
      <c r="N659" s="474"/>
      <c r="O659" s="474"/>
      <c r="P659" s="461">
        <v>5533</v>
      </c>
      <c r="Q659" s="465"/>
    </row>
    <row r="660" spans="1:17" ht="18" customHeight="1">
      <c r="A660" s="486" t="s">
        <v>923</v>
      </c>
      <c r="B660" s="468"/>
      <c r="C660" s="468"/>
      <c r="D660" s="448"/>
      <c r="E660" s="441">
        <v>0</v>
      </c>
      <c r="F660" s="468"/>
      <c r="G660" s="468"/>
      <c r="H660" s="468"/>
      <c r="I660" s="473"/>
      <c r="J660" s="468"/>
      <c r="K660" s="468"/>
      <c r="L660" s="468"/>
      <c r="M660" s="474"/>
      <c r="N660" s="474"/>
      <c r="O660" s="474"/>
      <c r="P660" s="461">
        <v>0</v>
      </c>
      <c r="Q660" s="465"/>
    </row>
    <row r="661" spans="1:17" ht="18" customHeight="1">
      <c r="A661" s="484" t="s">
        <v>924</v>
      </c>
      <c r="B661" s="445">
        <f aca="true" t="shared" si="128" ref="B661:H661">B662+B663+B664+B665</f>
        <v>6086</v>
      </c>
      <c r="C661" s="445">
        <f t="shared" si="128"/>
        <v>6029</v>
      </c>
      <c r="D661" s="446">
        <f>SUM(D662:D665)</f>
        <v>0</v>
      </c>
      <c r="E661" s="441">
        <v>6086</v>
      </c>
      <c r="F661" s="445">
        <f t="shared" si="128"/>
        <v>0</v>
      </c>
      <c r="G661" s="445">
        <f t="shared" si="128"/>
        <v>0</v>
      </c>
      <c r="H661" s="445">
        <f t="shared" si="128"/>
        <v>6029</v>
      </c>
      <c r="I661" s="445">
        <f aca="true" t="shared" si="129" ref="I661:O661">I662+I663+I664+I665</f>
        <v>0</v>
      </c>
      <c r="J661" s="445">
        <f t="shared" si="129"/>
        <v>0</v>
      </c>
      <c r="K661" s="445">
        <f t="shared" si="129"/>
        <v>0</v>
      </c>
      <c r="L661" s="445">
        <f t="shared" si="129"/>
        <v>6029</v>
      </c>
      <c r="M661" s="445">
        <f t="shared" si="129"/>
        <v>0</v>
      </c>
      <c r="N661" s="445">
        <f t="shared" si="129"/>
        <v>0</v>
      </c>
      <c r="O661" s="445">
        <f t="shared" si="129"/>
        <v>0</v>
      </c>
      <c r="P661" s="461">
        <v>6029</v>
      </c>
      <c r="Q661" s="465"/>
    </row>
    <row r="662" spans="1:17" s="425" customFormat="1" ht="18" customHeight="1">
      <c r="A662" s="485" t="s">
        <v>925</v>
      </c>
      <c r="B662" s="468"/>
      <c r="C662" s="468"/>
      <c r="D662" s="448"/>
      <c r="E662" s="441">
        <v>0</v>
      </c>
      <c r="F662" s="468"/>
      <c r="G662" s="468"/>
      <c r="H662" s="468"/>
      <c r="I662" s="473"/>
      <c r="J662" s="468"/>
      <c r="K662" s="468"/>
      <c r="L662" s="468"/>
      <c r="M662" s="474"/>
      <c r="N662" s="474"/>
      <c r="O662" s="474"/>
      <c r="P662" s="461">
        <v>0</v>
      </c>
      <c r="Q662" s="464"/>
    </row>
    <row r="663" spans="1:17" ht="18" customHeight="1">
      <c r="A663" s="485" t="s">
        <v>926</v>
      </c>
      <c r="B663" s="468"/>
      <c r="C663" s="468"/>
      <c r="D663" s="448"/>
      <c r="E663" s="441">
        <v>0</v>
      </c>
      <c r="F663" s="468"/>
      <c r="G663" s="468"/>
      <c r="H663" s="468"/>
      <c r="I663" s="473"/>
      <c r="J663" s="468"/>
      <c r="K663" s="468"/>
      <c r="L663" s="468"/>
      <c r="M663" s="474"/>
      <c r="N663" s="474"/>
      <c r="O663" s="474"/>
      <c r="P663" s="461">
        <v>0</v>
      </c>
      <c r="Q663" s="465"/>
    </row>
    <row r="664" spans="1:17" ht="18" customHeight="1">
      <c r="A664" s="485" t="s">
        <v>927</v>
      </c>
      <c r="B664" s="468"/>
      <c r="C664" s="468"/>
      <c r="D664" s="448"/>
      <c r="E664" s="441">
        <v>0</v>
      </c>
      <c r="F664" s="468"/>
      <c r="G664" s="468"/>
      <c r="H664" s="468"/>
      <c r="I664" s="473"/>
      <c r="J664" s="468"/>
      <c r="K664" s="468"/>
      <c r="L664" s="468"/>
      <c r="M664" s="474"/>
      <c r="N664" s="474"/>
      <c r="O664" s="474"/>
      <c r="P664" s="461">
        <v>0</v>
      </c>
      <c r="Q664" s="465"/>
    </row>
    <row r="665" spans="1:17" ht="18" customHeight="1">
      <c r="A665" s="485" t="s">
        <v>928</v>
      </c>
      <c r="B665" s="487">
        <v>6086</v>
      </c>
      <c r="C665" s="468">
        <v>6029</v>
      </c>
      <c r="D665" s="448"/>
      <c r="E665" s="441">
        <v>6086</v>
      </c>
      <c r="F665" s="468"/>
      <c r="G665" s="468"/>
      <c r="H665" s="468">
        <v>6029</v>
      </c>
      <c r="I665" s="468"/>
      <c r="J665" s="468"/>
      <c r="K665" s="468"/>
      <c r="L665" s="468">
        <v>6029</v>
      </c>
      <c r="M665" s="474"/>
      <c r="N665" s="474"/>
      <c r="O665" s="474"/>
      <c r="P665" s="461">
        <v>6029</v>
      </c>
      <c r="Q665" s="465"/>
    </row>
    <row r="666" spans="1:17" ht="18" customHeight="1">
      <c r="A666" s="450" t="s">
        <v>929</v>
      </c>
      <c r="B666" s="445">
        <v>2612</v>
      </c>
      <c r="C666" s="445">
        <v>2602</v>
      </c>
      <c r="D666" s="446">
        <v>2982</v>
      </c>
      <c r="E666" s="441">
        <v>5594</v>
      </c>
      <c r="F666" s="445" t="e">
        <f>SUM(#REF!)</f>
        <v>#REF!</v>
      </c>
      <c r="G666" s="445" t="e">
        <f>SUM(#REF!)</f>
        <v>#REF!</v>
      </c>
      <c r="H666" s="445">
        <v>2602</v>
      </c>
      <c r="I666" s="445" t="e">
        <f>SUM(#REF!)</f>
        <v>#REF!</v>
      </c>
      <c r="J666" s="445" t="e">
        <f>SUM(#REF!)</f>
        <v>#REF!</v>
      </c>
      <c r="K666" s="445" t="e">
        <f>SUM(#REF!)</f>
        <v>#REF!</v>
      </c>
      <c r="L666" s="445">
        <v>2602</v>
      </c>
      <c r="M666" s="482" t="e">
        <f>#REF!+M671+M684+M688+M700+#REF!+M703+M707+M717</f>
        <v>#REF!</v>
      </c>
      <c r="N666" s="482" t="e">
        <f>#REF!+N671+N684+N688+N700+#REF!+N703+N707+N717</f>
        <v>#REF!</v>
      </c>
      <c r="O666" s="482"/>
      <c r="P666" s="461">
        <v>2602</v>
      </c>
      <c r="Q666" s="465"/>
    </row>
    <row r="667" spans="1:17" ht="18" customHeight="1">
      <c r="A667" s="442" t="s">
        <v>930</v>
      </c>
      <c r="B667" s="482">
        <f aca="true" t="shared" si="130" ref="B667:H667">B668+B673+B686+B690+B702+B705+B709+B719+B724+B730+B734+B737</f>
        <v>23562</v>
      </c>
      <c r="C667" s="482">
        <f t="shared" si="130"/>
        <v>18573</v>
      </c>
      <c r="D667" s="481">
        <f>SUM(D668,D673,D686,D690,D702,D705,D709,D719,D724,D730,D734)</f>
        <v>7551</v>
      </c>
      <c r="E667" s="441">
        <v>31113</v>
      </c>
      <c r="F667" s="482">
        <f t="shared" si="130"/>
        <v>0</v>
      </c>
      <c r="G667" s="482">
        <f t="shared" si="130"/>
        <v>0</v>
      </c>
      <c r="H667" s="482">
        <f t="shared" si="130"/>
        <v>18573</v>
      </c>
      <c r="I667" s="482">
        <f aca="true" t="shared" si="131" ref="I667:O667">I668+I673+I686+I690+I702+I705+I709+I719+I724+I730+I734+I737</f>
        <v>0</v>
      </c>
      <c r="J667" s="482">
        <f t="shared" si="131"/>
        <v>0</v>
      </c>
      <c r="K667" s="482">
        <f t="shared" si="131"/>
        <v>0</v>
      </c>
      <c r="L667" s="482">
        <f t="shared" si="131"/>
        <v>18573</v>
      </c>
      <c r="M667" s="482">
        <f t="shared" si="131"/>
        <v>0</v>
      </c>
      <c r="N667" s="482">
        <f t="shared" si="131"/>
        <v>0</v>
      </c>
      <c r="O667" s="482">
        <f t="shared" si="131"/>
        <v>2715</v>
      </c>
      <c r="P667" s="461">
        <v>21288</v>
      </c>
      <c r="Q667" s="465"/>
    </row>
    <row r="668" spans="1:17" ht="18" customHeight="1">
      <c r="A668" s="450" t="s">
        <v>931</v>
      </c>
      <c r="B668" s="445">
        <f aca="true" t="shared" si="132" ref="B668:H668">SUM(B669:B672)</f>
        <v>264</v>
      </c>
      <c r="C668" s="445">
        <f t="shared" si="132"/>
        <v>262</v>
      </c>
      <c r="D668" s="446">
        <f t="shared" si="132"/>
        <v>0</v>
      </c>
      <c r="E668" s="441">
        <v>264</v>
      </c>
      <c r="F668" s="445">
        <f t="shared" si="132"/>
        <v>0</v>
      </c>
      <c r="G668" s="445">
        <f t="shared" si="132"/>
        <v>0</v>
      </c>
      <c r="H668" s="445">
        <f t="shared" si="132"/>
        <v>262</v>
      </c>
      <c r="I668" s="445">
        <f aca="true" t="shared" si="133" ref="I668:O668">SUM(I669:I672)</f>
        <v>0</v>
      </c>
      <c r="J668" s="445">
        <f t="shared" si="133"/>
        <v>0</v>
      </c>
      <c r="K668" s="445">
        <f t="shared" si="133"/>
        <v>0</v>
      </c>
      <c r="L668" s="445">
        <f t="shared" si="133"/>
        <v>262</v>
      </c>
      <c r="M668" s="445">
        <f t="shared" si="133"/>
        <v>0</v>
      </c>
      <c r="N668" s="445">
        <f t="shared" si="133"/>
        <v>0</v>
      </c>
      <c r="O668" s="445">
        <f t="shared" si="133"/>
        <v>10</v>
      </c>
      <c r="P668" s="461">
        <v>272</v>
      </c>
      <c r="Q668" s="465"/>
    </row>
    <row r="669" spans="1:17" ht="18" customHeight="1">
      <c r="A669" s="450" t="s">
        <v>453</v>
      </c>
      <c r="B669" s="447">
        <v>262</v>
      </c>
      <c r="C669" s="447">
        <v>262</v>
      </c>
      <c r="D669" s="448"/>
      <c r="E669" s="441">
        <v>262</v>
      </c>
      <c r="F669" s="468"/>
      <c r="G669" s="468"/>
      <c r="H669" s="447">
        <v>262</v>
      </c>
      <c r="I669" s="473"/>
      <c r="J669" s="468"/>
      <c r="K669" s="468"/>
      <c r="L669" s="447">
        <v>262</v>
      </c>
      <c r="M669" s="474"/>
      <c r="N669" s="474"/>
      <c r="O669" s="474"/>
      <c r="P669" s="461">
        <v>262</v>
      </c>
      <c r="Q669" s="465"/>
    </row>
    <row r="670" spans="1:17" ht="18" customHeight="1">
      <c r="A670" s="450" t="s">
        <v>454</v>
      </c>
      <c r="B670" s="447"/>
      <c r="C670" s="447"/>
      <c r="D670" s="448"/>
      <c r="E670" s="441">
        <v>0</v>
      </c>
      <c r="F670" s="468"/>
      <c r="G670" s="468"/>
      <c r="H670" s="447"/>
      <c r="I670" s="473"/>
      <c r="J670" s="468"/>
      <c r="K670" s="468"/>
      <c r="L670" s="447"/>
      <c r="M670" s="474"/>
      <c r="N670" s="474"/>
      <c r="O670" s="474">
        <v>10</v>
      </c>
      <c r="P670" s="461">
        <v>10</v>
      </c>
      <c r="Q670" s="465"/>
    </row>
    <row r="671" spans="1:17" ht="18" customHeight="1">
      <c r="A671" s="450" t="s">
        <v>455</v>
      </c>
      <c r="B671" s="447"/>
      <c r="C671" s="447"/>
      <c r="D671" s="448"/>
      <c r="E671" s="441">
        <v>0</v>
      </c>
      <c r="F671" s="468"/>
      <c r="G671" s="468"/>
      <c r="H671" s="447"/>
      <c r="I671" s="473"/>
      <c r="J671" s="468"/>
      <c r="K671" s="468"/>
      <c r="L671" s="447"/>
      <c r="M671" s="445">
        <f>SUM(M672:M683)</f>
        <v>0</v>
      </c>
      <c r="N671" s="445">
        <f>SUM(N672:N683)</f>
        <v>0</v>
      </c>
      <c r="O671" s="445"/>
      <c r="P671" s="461">
        <v>0</v>
      </c>
      <c r="Q671" s="465"/>
    </row>
    <row r="672" spans="1:17" ht="18" customHeight="1">
      <c r="A672" s="450" t="s">
        <v>932</v>
      </c>
      <c r="B672" s="447">
        <v>2</v>
      </c>
      <c r="C672" s="447"/>
      <c r="D672" s="448"/>
      <c r="E672" s="441">
        <v>2</v>
      </c>
      <c r="F672" s="468"/>
      <c r="G672" s="468"/>
      <c r="H672" s="447"/>
      <c r="I672" s="473"/>
      <c r="J672" s="468"/>
      <c r="K672" s="468"/>
      <c r="L672" s="447"/>
      <c r="M672" s="474"/>
      <c r="N672" s="474"/>
      <c r="O672" s="474"/>
      <c r="P672" s="461">
        <v>0</v>
      </c>
      <c r="Q672" s="465"/>
    </row>
    <row r="673" spans="1:17" ht="18" customHeight="1">
      <c r="A673" s="450" t="s">
        <v>933</v>
      </c>
      <c r="B673" s="445">
        <f aca="true" t="shared" si="134" ref="B673:H673">SUM(B674:B685)</f>
        <v>2228</v>
      </c>
      <c r="C673" s="445">
        <f t="shared" si="134"/>
        <v>1828</v>
      </c>
      <c r="D673" s="446">
        <f t="shared" si="134"/>
        <v>3800</v>
      </c>
      <c r="E673" s="441">
        <v>6028</v>
      </c>
      <c r="F673" s="445">
        <f t="shared" si="134"/>
        <v>0</v>
      </c>
      <c r="G673" s="445">
        <f t="shared" si="134"/>
        <v>0</v>
      </c>
      <c r="H673" s="445">
        <f t="shared" si="134"/>
        <v>1828</v>
      </c>
      <c r="I673" s="445">
        <f aca="true" t="shared" si="135" ref="I673:O673">SUM(I674:I685)</f>
        <v>0</v>
      </c>
      <c r="J673" s="445">
        <f t="shared" si="135"/>
        <v>0</v>
      </c>
      <c r="K673" s="445">
        <f t="shared" si="135"/>
        <v>0</v>
      </c>
      <c r="L673" s="445">
        <f t="shared" si="135"/>
        <v>1828</v>
      </c>
      <c r="M673" s="445">
        <f t="shared" si="135"/>
        <v>0</v>
      </c>
      <c r="N673" s="445">
        <f t="shared" si="135"/>
        <v>0</v>
      </c>
      <c r="O673" s="445">
        <f t="shared" si="135"/>
        <v>300</v>
      </c>
      <c r="P673" s="461">
        <v>2128</v>
      </c>
      <c r="Q673" s="465"/>
    </row>
    <row r="674" spans="1:17" ht="18" customHeight="1">
      <c r="A674" s="450" t="s">
        <v>934</v>
      </c>
      <c r="B674" s="447">
        <v>1478</v>
      </c>
      <c r="C674" s="447">
        <v>1378</v>
      </c>
      <c r="D674" s="448"/>
      <c r="E674" s="441">
        <v>1478</v>
      </c>
      <c r="F674" s="468"/>
      <c r="G674" s="468"/>
      <c r="H674" s="447">
        <v>1378</v>
      </c>
      <c r="I674" s="473"/>
      <c r="J674" s="468"/>
      <c r="K674" s="468"/>
      <c r="L674" s="447">
        <v>1378</v>
      </c>
      <c r="M674" s="474"/>
      <c r="N674" s="474"/>
      <c r="O674" s="474"/>
      <c r="P674" s="461">
        <v>1378</v>
      </c>
      <c r="Q674" s="465"/>
    </row>
    <row r="675" spans="1:17" ht="18" customHeight="1">
      <c r="A675" s="450" t="s">
        <v>935</v>
      </c>
      <c r="B675" s="447">
        <v>450</v>
      </c>
      <c r="C675" s="447">
        <v>450</v>
      </c>
      <c r="D675" s="448"/>
      <c r="E675" s="441">
        <v>450</v>
      </c>
      <c r="F675" s="468"/>
      <c r="G675" s="468"/>
      <c r="H675" s="447">
        <v>450</v>
      </c>
      <c r="I675" s="473"/>
      <c r="J675" s="468"/>
      <c r="K675" s="468"/>
      <c r="L675" s="447">
        <v>450</v>
      </c>
      <c r="M675" s="474"/>
      <c r="N675" s="474"/>
      <c r="O675" s="474"/>
      <c r="P675" s="461">
        <v>450</v>
      </c>
      <c r="Q675" s="465"/>
    </row>
    <row r="676" spans="1:17" ht="18" customHeight="1">
      <c r="A676" s="450" t="s">
        <v>936</v>
      </c>
      <c r="B676" s="447">
        <v>0</v>
      </c>
      <c r="C676" s="447">
        <v>0</v>
      </c>
      <c r="D676" s="448"/>
      <c r="E676" s="441">
        <v>0</v>
      </c>
      <c r="F676" s="468"/>
      <c r="G676" s="468"/>
      <c r="H676" s="447">
        <v>0</v>
      </c>
      <c r="I676" s="473"/>
      <c r="J676" s="468"/>
      <c r="K676" s="468"/>
      <c r="L676" s="447">
        <v>0</v>
      </c>
      <c r="M676" s="474"/>
      <c r="N676" s="474"/>
      <c r="O676" s="474"/>
      <c r="P676" s="461">
        <v>0</v>
      </c>
      <c r="Q676" s="465"/>
    </row>
    <row r="677" spans="1:17" ht="18" customHeight="1">
      <c r="A677" s="450" t="s">
        <v>937</v>
      </c>
      <c r="B677" s="447">
        <v>0</v>
      </c>
      <c r="C677" s="447">
        <v>0</v>
      </c>
      <c r="D677" s="448"/>
      <c r="E677" s="441">
        <v>0</v>
      </c>
      <c r="F677" s="468"/>
      <c r="G677" s="468"/>
      <c r="H677" s="447">
        <v>0</v>
      </c>
      <c r="I677" s="473"/>
      <c r="J677" s="468"/>
      <c r="K677" s="468"/>
      <c r="L677" s="447">
        <v>0</v>
      </c>
      <c r="M677" s="474"/>
      <c r="N677" s="474"/>
      <c r="O677" s="474"/>
      <c r="P677" s="461">
        <v>0</v>
      </c>
      <c r="Q677" s="465"/>
    </row>
    <row r="678" spans="1:17" ht="18" customHeight="1">
      <c r="A678" s="450" t="s">
        <v>938</v>
      </c>
      <c r="B678" s="447">
        <v>0</v>
      </c>
      <c r="C678" s="447">
        <v>0</v>
      </c>
      <c r="D678" s="448"/>
      <c r="E678" s="441">
        <v>0</v>
      </c>
      <c r="F678" s="468"/>
      <c r="G678" s="468"/>
      <c r="H678" s="447">
        <v>0</v>
      </c>
      <c r="I678" s="473"/>
      <c r="J678" s="468"/>
      <c r="K678" s="468"/>
      <c r="L678" s="447">
        <v>0</v>
      </c>
      <c r="M678" s="474"/>
      <c r="N678" s="474"/>
      <c r="O678" s="474"/>
      <c r="P678" s="461">
        <v>0</v>
      </c>
      <c r="Q678" s="465"/>
    </row>
    <row r="679" spans="1:17" ht="18" customHeight="1">
      <c r="A679" s="450" t="s">
        <v>939</v>
      </c>
      <c r="B679" s="447">
        <v>0</v>
      </c>
      <c r="C679" s="447">
        <v>0</v>
      </c>
      <c r="D679" s="448"/>
      <c r="E679" s="441">
        <v>0</v>
      </c>
      <c r="F679" s="468"/>
      <c r="G679" s="468"/>
      <c r="H679" s="447">
        <v>0</v>
      </c>
      <c r="I679" s="473"/>
      <c r="J679" s="468"/>
      <c r="K679" s="468"/>
      <c r="L679" s="447">
        <v>0</v>
      </c>
      <c r="M679" s="474"/>
      <c r="N679" s="474"/>
      <c r="O679" s="474"/>
      <c r="P679" s="461">
        <v>0</v>
      </c>
      <c r="Q679" s="465"/>
    </row>
    <row r="680" spans="1:17" ht="18" customHeight="1">
      <c r="A680" s="450" t="s">
        <v>940</v>
      </c>
      <c r="B680" s="447">
        <v>0</v>
      </c>
      <c r="C680" s="447">
        <v>0</v>
      </c>
      <c r="D680" s="448"/>
      <c r="E680" s="441">
        <v>0</v>
      </c>
      <c r="F680" s="468"/>
      <c r="G680" s="468"/>
      <c r="H680" s="447">
        <v>0</v>
      </c>
      <c r="I680" s="473"/>
      <c r="J680" s="468"/>
      <c r="K680" s="468"/>
      <c r="L680" s="447">
        <v>0</v>
      </c>
      <c r="M680" s="474"/>
      <c r="N680" s="474"/>
      <c r="O680" s="474"/>
      <c r="P680" s="461">
        <v>0</v>
      </c>
      <c r="Q680" s="465"/>
    </row>
    <row r="681" spans="1:17" ht="18" customHeight="1">
      <c r="A681" s="450" t="s">
        <v>941</v>
      </c>
      <c r="B681" s="447">
        <v>0</v>
      </c>
      <c r="C681" s="447">
        <v>0</v>
      </c>
      <c r="D681" s="448"/>
      <c r="E681" s="441">
        <v>0</v>
      </c>
      <c r="F681" s="468"/>
      <c r="G681" s="468"/>
      <c r="H681" s="447">
        <v>0</v>
      </c>
      <c r="I681" s="473"/>
      <c r="J681" s="468"/>
      <c r="K681" s="468"/>
      <c r="L681" s="447">
        <v>0</v>
      </c>
      <c r="M681" s="474"/>
      <c r="N681" s="474"/>
      <c r="O681" s="474"/>
      <c r="P681" s="461">
        <v>0</v>
      </c>
      <c r="Q681" s="465"/>
    </row>
    <row r="682" spans="1:17" ht="18" customHeight="1">
      <c r="A682" s="450" t="s">
        <v>942</v>
      </c>
      <c r="B682" s="447">
        <v>0</v>
      </c>
      <c r="C682" s="447">
        <v>0</v>
      </c>
      <c r="D682" s="448"/>
      <c r="E682" s="441">
        <v>0</v>
      </c>
      <c r="F682" s="468"/>
      <c r="G682" s="468"/>
      <c r="H682" s="447">
        <v>0</v>
      </c>
      <c r="I682" s="473"/>
      <c r="J682" s="468"/>
      <c r="K682" s="468"/>
      <c r="L682" s="447">
        <v>0</v>
      </c>
      <c r="M682" s="474"/>
      <c r="N682" s="474"/>
      <c r="O682" s="474"/>
      <c r="P682" s="461">
        <v>0</v>
      </c>
      <c r="Q682" s="465"/>
    </row>
    <row r="683" spans="1:17" ht="18" customHeight="1">
      <c r="A683" s="450" t="s">
        <v>943</v>
      </c>
      <c r="B683" s="447">
        <v>0</v>
      </c>
      <c r="C683" s="447">
        <v>0</v>
      </c>
      <c r="D683" s="448"/>
      <c r="E683" s="441">
        <v>0</v>
      </c>
      <c r="F683" s="468"/>
      <c r="G683" s="468"/>
      <c r="H683" s="447">
        <v>0</v>
      </c>
      <c r="I683" s="473"/>
      <c r="J683" s="468"/>
      <c r="K683" s="468"/>
      <c r="L683" s="447">
        <v>0</v>
      </c>
      <c r="M683" s="474"/>
      <c r="N683" s="474"/>
      <c r="O683" s="474"/>
      <c r="P683" s="461">
        <v>0</v>
      </c>
      <c r="Q683" s="465"/>
    </row>
    <row r="684" spans="1:17" ht="18" customHeight="1">
      <c r="A684" s="450" t="s">
        <v>944</v>
      </c>
      <c r="B684" s="447">
        <v>0</v>
      </c>
      <c r="C684" s="447">
        <v>0</v>
      </c>
      <c r="D684" s="448"/>
      <c r="E684" s="441">
        <v>0</v>
      </c>
      <c r="F684" s="468"/>
      <c r="G684" s="468"/>
      <c r="H684" s="447">
        <v>0</v>
      </c>
      <c r="I684" s="473"/>
      <c r="J684" s="468"/>
      <c r="K684" s="468"/>
      <c r="L684" s="447">
        <v>0</v>
      </c>
      <c r="M684" s="445">
        <f>SUM(M685:M687)</f>
        <v>0</v>
      </c>
      <c r="N684" s="445">
        <f>SUM(N685:N687)</f>
        <v>0</v>
      </c>
      <c r="O684" s="445"/>
      <c r="P684" s="461">
        <v>0</v>
      </c>
      <c r="Q684" s="465"/>
    </row>
    <row r="685" spans="1:17" ht="18" customHeight="1">
      <c r="A685" s="450" t="s">
        <v>945</v>
      </c>
      <c r="B685" s="447">
        <v>300</v>
      </c>
      <c r="C685" s="447"/>
      <c r="D685" s="448">
        <v>3800</v>
      </c>
      <c r="E685" s="441">
        <v>4100</v>
      </c>
      <c r="F685" s="468"/>
      <c r="G685" s="468"/>
      <c r="H685" s="447"/>
      <c r="I685" s="473"/>
      <c r="J685" s="468"/>
      <c r="K685" s="468"/>
      <c r="L685" s="447"/>
      <c r="M685" s="474"/>
      <c r="N685" s="474"/>
      <c r="O685" s="474">
        <v>300</v>
      </c>
      <c r="P685" s="461">
        <v>300</v>
      </c>
      <c r="Q685" s="465"/>
    </row>
    <row r="686" spans="1:17" ht="18" customHeight="1">
      <c r="A686" s="450" t="s">
        <v>946</v>
      </c>
      <c r="B686" s="445">
        <f aca="true" t="shared" si="136" ref="B686:H686">SUM(B687:B689)</f>
        <v>2762</v>
      </c>
      <c r="C686" s="445">
        <f t="shared" si="136"/>
        <v>2307</v>
      </c>
      <c r="D686" s="446">
        <f t="shared" si="136"/>
        <v>95</v>
      </c>
      <c r="E686" s="441">
        <v>2857</v>
      </c>
      <c r="F686" s="445">
        <f t="shared" si="136"/>
        <v>0</v>
      </c>
      <c r="G686" s="445">
        <f t="shared" si="136"/>
        <v>0</v>
      </c>
      <c r="H686" s="445">
        <f t="shared" si="136"/>
        <v>2307</v>
      </c>
      <c r="I686" s="445">
        <f aca="true" t="shared" si="137" ref="I686:O686">SUM(I687:I689)</f>
        <v>0</v>
      </c>
      <c r="J686" s="445">
        <f t="shared" si="137"/>
        <v>0</v>
      </c>
      <c r="K686" s="445">
        <f t="shared" si="137"/>
        <v>0</v>
      </c>
      <c r="L686" s="445">
        <f t="shared" si="137"/>
        <v>2307</v>
      </c>
      <c r="M686" s="445">
        <f t="shared" si="137"/>
        <v>0</v>
      </c>
      <c r="N686" s="445">
        <f t="shared" si="137"/>
        <v>0</v>
      </c>
      <c r="O686" s="445">
        <f t="shared" si="137"/>
        <v>79</v>
      </c>
      <c r="P686" s="461">
        <v>2386</v>
      </c>
      <c r="Q686" s="465"/>
    </row>
    <row r="687" spans="1:17" ht="18" customHeight="1">
      <c r="A687" s="450" t="s">
        <v>947</v>
      </c>
      <c r="B687" s="447">
        <v>621</v>
      </c>
      <c r="C687" s="447">
        <v>621</v>
      </c>
      <c r="D687" s="448"/>
      <c r="E687" s="441">
        <v>621</v>
      </c>
      <c r="F687" s="468"/>
      <c r="G687" s="468"/>
      <c r="H687" s="447">
        <v>621</v>
      </c>
      <c r="I687" s="473"/>
      <c r="J687" s="468"/>
      <c r="K687" s="468"/>
      <c r="L687" s="447">
        <v>621</v>
      </c>
      <c r="M687" s="474"/>
      <c r="N687" s="474"/>
      <c r="O687" s="474"/>
      <c r="P687" s="461">
        <v>621</v>
      </c>
      <c r="Q687" s="465"/>
    </row>
    <row r="688" spans="1:17" ht="18" customHeight="1">
      <c r="A688" s="450" t="s">
        <v>948</v>
      </c>
      <c r="B688" s="447">
        <v>1653</v>
      </c>
      <c r="C688" s="447">
        <v>1653</v>
      </c>
      <c r="D688" s="448"/>
      <c r="E688" s="441">
        <v>1653</v>
      </c>
      <c r="F688" s="468"/>
      <c r="G688" s="468"/>
      <c r="H688" s="447">
        <v>1653</v>
      </c>
      <c r="I688" s="473"/>
      <c r="J688" s="468"/>
      <c r="K688" s="468"/>
      <c r="L688" s="447">
        <v>1653</v>
      </c>
      <c r="M688" s="445">
        <f>SUM(M689:M699)</f>
        <v>0</v>
      </c>
      <c r="N688" s="445">
        <f>SUM(N689:N699)</f>
        <v>0</v>
      </c>
      <c r="O688" s="445"/>
      <c r="P688" s="461">
        <v>1653</v>
      </c>
      <c r="Q688" s="465"/>
    </row>
    <row r="689" spans="1:17" ht="18" customHeight="1">
      <c r="A689" s="450" t="s">
        <v>949</v>
      </c>
      <c r="B689" s="447">
        <v>488</v>
      </c>
      <c r="C689" s="447">
        <v>33</v>
      </c>
      <c r="D689" s="448">
        <v>95</v>
      </c>
      <c r="E689" s="441">
        <v>583</v>
      </c>
      <c r="F689" s="468"/>
      <c r="G689" s="468"/>
      <c r="H689" s="447">
        <v>33</v>
      </c>
      <c r="I689" s="473"/>
      <c r="J689" s="468"/>
      <c r="K689" s="468"/>
      <c r="L689" s="447">
        <v>33</v>
      </c>
      <c r="M689" s="474"/>
      <c r="N689" s="474"/>
      <c r="O689" s="474">
        <v>79</v>
      </c>
      <c r="P689" s="461">
        <v>112</v>
      </c>
      <c r="Q689" s="465"/>
    </row>
    <row r="690" spans="1:17" ht="18" customHeight="1">
      <c r="A690" s="450" t="s">
        <v>950</v>
      </c>
      <c r="B690" s="445">
        <f aca="true" t="shared" si="138" ref="B690:H690">SUM(B691:B701)</f>
        <v>4050</v>
      </c>
      <c r="C690" s="445">
        <f t="shared" si="138"/>
        <v>1777</v>
      </c>
      <c r="D690" s="446">
        <f t="shared" si="138"/>
        <v>1908</v>
      </c>
      <c r="E690" s="441">
        <v>5958</v>
      </c>
      <c r="F690" s="445">
        <f t="shared" si="138"/>
        <v>0</v>
      </c>
      <c r="G690" s="445">
        <f t="shared" si="138"/>
        <v>0</v>
      </c>
      <c r="H690" s="445">
        <f t="shared" si="138"/>
        <v>1777</v>
      </c>
      <c r="I690" s="445">
        <f aca="true" t="shared" si="139" ref="I690:O690">SUM(I691:I701)</f>
        <v>0</v>
      </c>
      <c r="J690" s="445">
        <f t="shared" si="139"/>
        <v>0</v>
      </c>
      <c r="K690" s="445">
        <f t="shared" si="139"/>
        <v>0</v>
      </c>
      <c r="L690" s="445">
        <f t="shared" si="139"/>
        <v>1777</v>
      </c>
      <c r="M690" s="445">
        <f t="shared" si="139"/>
        <v>0</v>
      </c>
      <c r="N690" s="445">
        <f t="shared" si="139"/>
        <v>0</v>
      </c>
      <c r="O690" s="445">
        <f t="shared" si="139"/>
        <v>1627</v>
      </c>
      <c r="P690" s="461">
        <v>3404</v>
      </c>
      <c r="Q690" s="465"/>
    </row>
    <row r="691" spans="1:17" ht="18" customHeight="1">
      <c r="A691" s="450" t="s">
        <v>951</v>
      </c>
      <c r="B691" s="447">
        <v>303</v>
      </c>
      <c r="C691" s="447">
        <v>303</v>
      </c>
      <c r="D691" s="448"/>
      <c r="E691" s="441">
        <v>303</v>
      </c>
      <c r="F691" s="468"/>
      <c r="G691" s="468"/>
      <c r="H691" s="447">
        <v>303</v>
      </c>
      <c r="I691" s="473"/>
      <c r="J691" s="468"/>
      <c r="K691" s="468"/>
      <c r="L691" s="447">
        <v>303</v>
      </c>
      <c r="M691" s="474"/>
      <c r="N691" s="474"/>
      <c r="O691" s="474"/>
      <c r="P691" s="461">
        <v>303</v>
      </c>
      <c r="Q691" s="465"/>
    </row>
    <row r="692" spans="1:17" ht="18" customHeight="1">
      <c r="A692" s="450" t="s">
        <v>952</v>
      </c>
      <c r="B692" s="447">
        <v>424</v>
      </c>
      <c r="C692" s="447">
        <v>424</v>
      </c>
      <c r="D692" s="448"/>
      <c r="E692" s="441">
        <v>424</v>
      </c>
      <c r="F692" s="468"/>
      <c r="G692" s="468"/>
      <c r="H692" s="447">
        <v>424</v>
      </c>
      <c r="I692" s="473"/>
      <c r="J692" s="468"/>
      <c r="K692" s="468"/>
      <c r="L692" s="447">
        <v>424</v>
      </c>
      <c r="M692" s="474"/>
      <c r="N692" s="474"/>
      <c r="O692" s="474"/>
      <c r="P692" s="461">
        <v>424</v>
      </c>
      <c r="Q692" s="465"/>
    </row>
    <row r="693" spans="1:17" ht="18" customHeight="1">
      <c r="A693" s="450" t="s">
        <v>953</v>
      </c>
      <c r="B693" s="447">
        <v>533</v>
      </c>
      <c r="C693" s="447">
        <v>533</v>
      </c>
      <c r="D693" s="448"/>
      <c r="E693" s="441">
        <v>533</v>
      </c>
      <c r="F693" s="468"/>
      <c r="G693" s="468"/>
      <c r="H693" s="447">
        <v>533</v>
      </c>
      <c r="I693" s="473"/>
      <c r="J693" s="468"/>
      <c r="K693" s="468"/>
      <c r="L693" s="447">
        <v>533</v>
      </c>
      <c r="M693" s="474"/>
      <c r="N693" s="474"/>
      <c r="O693" s="474"/>
      <c r="P693" s="461">
        <v>533</v>
      </c>
      <c r="Q693" s="465"/>
    </row>
    <row r="694" spans="1:17" ht="18" customHeight="1">
      <c r="A694" s="450" t="s">
        <v>954</v>
      </c>
      <c r="B694" s="447">
        <v>0</v>
      </c>
      <c r="C694" s="447">
        <v>0</v>
      </c>
      <c r="D694" s="448"/>
      <c r="E694" s="441">
        <v>0</v>
      </c>
      <c r="F694" s="468"/>
      <c r="G694" s="468"/>
      <c r="H694" s="447">
        <v>0</v>
      </c>
      <c r="I694" s="473"/>
      <c r="J694" s="468"/>
      <c r="K694" s="468"/>
      <c r="L694" s="447">
        <v>0</v>
      </c>
      <c r="M694" s="474"/>
      <c r="N694" s="474"/>
      <c r="O694" s="474"/>
      <c r="P694" s="461">
        <v>0</v>
      </c>
      <c r="Q694" s="465"/>
    </row>
    <row r="695" spans="1:17" ht="18" customHeight="1">
      <c r="A695" s="450" t="s">
        <v>955</v>
      </c>
      <c r="B695" s="447">
        <v>0</v>
      </c>
      <c r="C695" s="447">
        <v>0</v>
      </c>
      <c r="D695" s="448"/>
      <c r="E695" s="441">
        <v>0</v>
      </c>
      <c r="F695" s="468"/>
      <c r="G695" s="468"/>
      <c r="H695" s="447">
        <v>0</v>
      </c>
      <c r="I695" s="473"/>
      <c r="J695" s="468"/>
      <c r="K695" s="468"/>
      <c r="L695" s="447">
        <v>0</v>
      </c>
      <c r="M695" s="474"/>
      <c r="N695" s="474"/>
      <c r="O695" s="474"/>
      <c r="P695" s="461">
        <v>0</v>
      </c>
      <c r="Q695" s="465"/>
    </row>
    <row r="696" spans="1:17" ht="18" customHeight="1">
      <c r="A696" s="450" t="s">
        <v>956</v>
      </c>
      <c r="B696" s="447">
        <v>0</v>
      </c>
      <c r="C696" s="447">
        <v>0</v>
      </c>
      <c r="D696" s="448"/>
      <c r="E696" s="441">
        <v>0</v>
      </c>
      <c r="F696" s="468"/>
      <c r="G696" s="468"/>
      <c r="H696" s="447">
        <v>0</v>
      </c>
      <c r="I696" s="473"/>
      <c r="J696" s="468"/>
      <c r="K696" s="468"/>
      <c r="L696" s="447">
        <v>0</v>
      </c>
      <c r="M696" s="474"/>
      <c r="N696" s="474"/>
      <c r="O696" s="474"/>
      <c r="P696" s="461">
        <v>0</v>
      </c>
      <c r="Q696" s="465"/>
    </row>
    <row r="697" spans="1:17" ht="18" customHeight="1">
      <c r="A697" s="450" t="s">
        <v>957</v>
      </c>
      <c r="B697" s="447">
        <v>0</v>
      </c>
      <c r="C697" s="447">
        <v>0</v>
      </c>
      <c r="D697" s="448"/>
      <c r="E697" s="441">
        <v>0</v>
      </c>
      <c r="F697" s="468"/>
      <c r="G697" s="468"/>
      <c r="H697" s="447">
        <v>0</v>
      </c>
      <c r="I697" s="473"/>
      <c r="J697" s="468"/>
      <c r="K697" s="468"/>
      <c r="L697" s="447">
        <v>0</v>
      </c>
      <c r="M697" s="474"/>
      <c r="N697" s="474"/>
      <c r="O697" s="474"/>
      <c r="P697" s="461">
        <v>0</v>
      </c>
      <c r="Q697" s="465"/>
    </row>
    <row r="698" spans="1:17" ht="18" customHeight="1">
      <c r="A698" s="450" t="s">
        <v>958</v>
      </c>
      <c r="B698" s="447">
        <v>1954</v>
      </c>
      <c r="C698" s="447">
        <v>261</v>
      </c>
      <c r="D698" s="448">
        <v>1642</v>
      </c>
      <c r="E698" s="441">
        <v>3596</v>
      </c>
      <c r="F698" s="468"/>
      <c r="G698" s="468"/>
      <c r="H698" s="447">
        <v>261</v>
      </c>
      <c r="I698" s="473"/>
      <c r="J698" s="468"/>
      <c r="K698" s="468"/>
      <c r="L698" s="447">
        <v>261</v>
      </c>
      <c r="M698" s="474"/>
      <c r="N698" s="474"/>
      <c r="O698" s="474">
        <v>1541</v>
      </c>
      <c r="P698" s="461">
        <v>1802</v>
      </c>
      <c r="Q698" s="465"/>
    </row>
    <row r="699" spans="1:17" ht="18" customHeight="1">
      <c r="A699" s="450" t="s">
        <v>959</v>
      </c>
      <c r="B699" s="447">
        <v>344</v>
      </c>
      <c r="C699" s="447"/>
      <c r="D699" s="448">
        <v>175</v>
      </c>
      <c r="E699" s="441">
        <v>519</v>
      </c>
      <c r="F699" s="468"/>
      <c r="G699" s="468"/>
      <c r="H699" s="447"/>
      <c r="I699" s="473"/>
      <c r="J699" s="468"/>
      <c r="K699" s="468"/>
      <c r="L699" s="447"/>
      <c r="M699" s="474"/>
      <c r="N699" s="474"/>
      <c r="O699" s="474">
        <v>86</v>
      </c>
      <c r="P699" s="461">
        <v>86</v>
      </c>
      <c r="Q699" s="465"/>
    </row>
    <row r="700" spans="1:17" ht="18" customHeight="1">
      <c r="A700" s="450" t="s">
        <v>960</v>
      </c>
      <c r="B700" s="447">
        <v>0</v>
      </c>
      <c r="C700" s="447">
        <v>0</v>
      </c>
      <c r="D700" s="448"/>
      <c r="E700" s="441">
        <v>0</v>
      </c>
      <c r="F700" s="468"/>
      <c r="G700" s="468"/>
      <c r="H700" s="447">
        <v>0</v>
      </c>
      <c r="I700" s="473"/>
      <c r="J700" s="468"/>
      <c r="K700" s="468"/>
      <c r="L700" s="447">
        <v>0</v>
      </c>
      <c r="M700" s="445">
        <f>SUM(M701:M701)</f>
        <v>0</v>
      </c>
      <c r="N700" s="445">
        <f>SUM(N701:N701)</f>
        <v>0</v>
      </c>
      <c r="O700" s="445"/>
      <c r="P700" s="461">
        <v>0</v>
      </c>
      <c r="Q700" s="465"/>
    </row>
    <row r="701" spans="1:17" ht="18" customHeight="1">
      <c r="A701" s="450" t="s">
        <v>961</v>
      </c>
      <c r="B701" s="447">
        <v>492</v>
      </c>
      <c r="C701" s="447">
        <v>256</v>
      </c>
      <c r="D701" s="448">
        <v>91</v>
      </c>
      <c r="E701" s="441">
        <v>583</v>
      </c>
      <c r="F701" s="468"/>
      <c r="G701" s="468"/>
      <c r="H701" s="447">
        <v>256</v>
      </c>
      <c r="I701" s="473"/>
      <c r="J701" s="468"/>
      <c r="K701" s="468"/>
      <c r="L701" s="447">
        <v>256</v>
      </c>
      <c r="M701" s="474"/>
      <c r="N701" s="474"/>
      <c r="O701" s="474"/>
      <c r="P701" s="461">
        <v>256</v>
      </c>
      <c r="Q701" s="465"/>
    </row>
    <row r="702" spans="1:17" ht="18" customHeight="1">
      <c r="A702" s="450" t="s">
        <v>962</v>
      </c>
      <c r="B702" s="445">
        <f aca="true" t="shared" si="140" ref="B702:H702">SUM(B703:B704)</f>
        <v>60</v>
      </c>
      <c r="C702" s="445">
        <f t="shared" si="140"/>
        <v>0</v>
      </c>
      <c r="D702" s="446">
        <f t="shared" si="140"/>
        <v>59</v>
      </c>
      <c r="E702" s="441">
        <v>119</v>
      </c>
      <c r="F702" s="445">
        <f t="shared" si="140"/>
        <v>0</v>
      </c>
      <c r="G702" s="445">
        <f t="shared" si="140"/>
        <v>0</v>
      </c>
      <c r="H702" s="445">
        <f t="shared" si="140"/>
        <v>0</v>
      </c>
      <c r="I702" s="445">
        <f aca="true" t="shared" si="141" ref="I702:O702">SUM(I703:I704)</f>
        <v>0</v>
      </c>
      <c r="J702" s="445">
        <f t="shared" si="141"/>
        <v>0</v>
      </c>
      <c r="K702" s="445">
        <f t="shared" si="141"/>
        <v>0</v>
      </c>
      <c r="L702" s="445">
        <f t="shared" si="141"/>
        <v>0</v>
      </c>
      <c r="M702" s="445">
        <f t="shared" si="141"/>
        <v>0</v>
      </c>
      <c r="N702" s="445">
        <f t="shared" si="141"/>
        <v>0</v>
      </c>
      <c r="O702" s="445">
        <f t="shared" si="141"/>
        <v>60</v>
      </c>
      <c r="P702" s="461">
        <v>60</v>
      </c>
      <c r="Q702" s="465"/>
    </row>
    <row r="703" spans="1:17" ht="18" customHeight="1">
      <c r="A703" s="450" t="s">
        <v>963</v>
      </c>
      <c r="B703" s="447">
        <v>30</v>
      </c>
      <c r="C703" s="468"/>
      <c r="D703" s="448">
        <v>30</v>
      </c>
      <c r="E703" s="441">
        <v>60</v>
      </c>
      <c r="F703" s="468"/>
      <c r="G703" s="468"/>
      <c r="H703" s="468"/>
      <c r="I703" s="473"/>
      <c r="J703" s="468"/>
      <c r="K703" s="468"/>
      <c r="L703" s="468"/>
      <c r="M703" s="445">
        <f>SUM(M704:M706)</f>
        <v>0</v>
      </c>
      <c r="N703" s="445">
        <f>SUM(N704:N706)</f>
        <v>0</v>
      </c>
      <c r="O703" s="445">
        <v>60</v>
      </c>
      <c r="P703" s="461">
        <v>60</v>
      </c>
      <c r="Q703" s="465"/>
    </row>
    <row r="704" spans="1:17" ht="18" customHeight="1">
      <c r="A704" s="450" t="s">
        <v>964</v>
      </c>
      <c r="B704" s="447">
        <v>30</v>
      </c>
      <c r="C704" s="468"/>
      <c r="D704" s="448">
        <v>29</v>
      </c>
      <c r="E704" s="441">
        <v>59</v>
      </c>
      <c r="F704" s="468"/>
      <c r="G704" s="468"/>
      <c r="H704" s="468"/>
      <c r="I704" s="473"/>
      <c r="J704" s="468"/>
      <c r="K704" s="468"/>
      <c r="L704" s="468"/>
      <c r="M704" s="474"/>
      <c r="N704" s="474"/>
      <c r="O704" s="474"/>
      <c r="P704" s="461">
        <v>0</v>
      </c>
      <c r="Q704" s="465"/>
    </row>
    <row r="705" spans="1:17" ht="18" customHeight="1">
      <c r="A705" s="450" t="s">
        <v>965</v>
      </c>
      <c r="B705" s="445">
        <f aca="true" t="shared" si="142" ref="B705:H705">SUM(B706:B708)</f>
        <v>1192</v>
      </c>
      <c r="C705" s="445">
        <f t="shared" si="142"/>
        <v>674</v>
      </c>
      <c r="D705" s="446">
        <f t="shared" si="142"/>
        <v>436</v>
      </c>
      <c r="E705" s="441">
        <v>1628</v>
      </c>
      <c r="F705" s="445">
        <f t="shared" si="142"/>
        <v>0</v>
      </c>
      <c r="G705" s="445">
        <f t="shared" si="142"/>
        <v>0</v>
      </c>
      <c r="H705" s="445">
        <f t="shared" si="142"/>
        <v>674</v>
      </c>
      <c r="I705" s="445">
        <f aca="true" t="shared" si="143" ref="I705:O705">SUM(I706:I708)</f>
        <v>0</v>
      </c>
      <c r="J705" s="445">
        <f t="shared" si="143"/>
        <v>0</v>
      </c>
      <c r="K705" s="445">
        <f t="shared" si="143"/>
        <v>0</v>
      </c>
      <c r="L705" s="445">
        <f t="shared" si="143"/>
        <v>674</v>
      </c>
      <c r="M705" s="445">
        <f t="shared" si="143"/>
        <v>0</v>
      </c>
      <c r="N705" s="445">
        <f t="shared" si="143"/>
        <v>0</v>
      </c>
      <c r="O705" s="445">
        <f t="shared" si="143"/>
        <v>214</v>
      </c>
      <c r="P705" s="461">
        <v>888</v>
      </c>
      <c r="Q705" s="465"/>
    </row>
    <row r="706" spans="1:17" ht="18" customHeight="1">
      <c r="A706" s="450" t="s">
        <v>966</v>
      </c>
      <c r="B706" s="447">
        <v>498</v>
      </c>
      <c r="C706" s="447">
        <v>498</v>
      </c>
      <c r="D706" s="448"/>
      <c r="E706" s="441">
        <v>498</v>
      </c>
      <c r="F706" s="468"/>
      <c r="G706" s="468"/>
      <c r="H706" s="447">
        <v>498</v>
      </c>
      <c r="I706" s="473"/>
      <c r="J706" s="468"/>
      <c r="K706" s="468"/>
      <c r="L706" s="447">
        <v>498</v>
      </c>
      <c r="M706" s="474"/>
      <c r="N706" s="474"/>
      <c r="O706" s="474"/>
      <c r="P706" s="461">
        <v>498</v>
      </c>
      <c r="Q706" s="465"/>
    </row>
    <row r="707" spans="1:17" ht="18" customHeight="1">
      <c r="A707" s="450" t="s">
        <v>967</v>
      </c>
      <c r="B707" s="447">
        <v>303</v>
      </c>
      <c r="C707" s="447">
        <v>109</v>
      </c>
      <c r="D707" s="448">
        <v>22</v>
      </c>
      <c r="E707" s="441">
        <v>325</v>
      </c>
      <c r="F707" s="468"/>
      <c r="G707" s="468"/>
      <c r="H707" s="447">
        <v>109</v>
      </c>
      <c r="I707" s="473"/>
      <c r="J707" s="468"/>
      <c r="K707" s="468"/>
      <c r="L707" s="447">
        <v>109</v>
      </c>
      <c r="M707" s="445">
        <f>SUM(M708:M716)</f>
        <v>0</v>
      </c>
      <c r="N707" s="445">
        <f>SUM(N708:N716)</f>
        <v>0</v>
      </c>
      <c r="O707" s="445"/>
      <c r="P707" s="461">
        <v>109</v>
      </c>
      <c r="Q707" s="465"/>
    </row>
    <row r="708" spans="1:17" ht="18" customHeight="1">
      <c r="A708" s="450" t="s">
        <v>968</v>
      </c>
      <c r="B708" s="447">
        <v>391</v>
      </c>
      <c r="C708" s="447">
        <v>67</v>
      </c>
      <c r="D708" s="448">
        <v>414</v>
      </c>
      <c r="E708" s="441">
        <v>805</v>
      </c>
      <c r="F708" s="468"/>
      <c r="G708" s="468"/>
      <c r="H708" s="447">
        <v>67</v>
      </c>
      <c r="I708" s="473"/>
      <c r="J708" s="468"/>
      <c r="K708" s="468"/>
      <c r="L708" s="447">
        <v>67</v>
      </c>
      <c r="M708" s="474"/>
      <c r="N708" s="474"/>
      <c r="O708" s="474">
        <v>214</v>
      </c>
      <c r="P708" s="461">
        <v>281</v>
      </c>
      <c r="Q708" s="465"/>
    </row>
    <row r="709" spans="1:17" ht="18" customHeight="1">
      <c r="A709" s="450" t="s">
        <v>969</v>
      </c>
      <c r="B709" s="445">
        <f aca="true" t="shared" si="144" ref="B709:H709">SUM(B710:B718)</f>
        <v>556</v>
      </c>
      <c r="C709" s="445">
        <f t="shared" si="144"/>
        <v>510</v>
      </c>
      <c r="D709" s="446">
        <f t="shared" si="144"/>
        <v>81</v>
      </c>
      <c r="E709" s="441">
        <v>637</v>
      </c>
      <c r="F709" s="445">
        <f t="shared" si="144"/>
        <v>0</v>
      </c>
      <c r="G709" s="445">
        <f t="shared" si="144"/>
        <v>0</v>
      </c>
      <c r="H709" s="445">
        <f t="shared" si="144"/>
        <v>510</v>
      </c>
      <c r="I709" s="445">
        <f aca="true" t="shared" si="145" ref="I709:O709">SUM(I710:I718)</f>
        <v>0</v>
      </c>
      <c r="J709" s="445">
        <f t="shared" si="145"/>
        <v>0</v>
      </c>
      <c r="K709" s="445">
        <f t="shared" si="145"/>
        <v>0</v>
      </c>
      <c r="L709" s="445">
        <f t="shared" si="145"/>
        <v>510</v>
      </c>
      <c r="M709" s="445">
        <f t="shared" si="145"/>
        <v>0</v>
      </c>
      <c r="N709" s="445">
        <f t="shared" si="145"/>
        <v>0</v>
      </c>
      <c r="O709" s="445">
        <f t="shared" si="145"/>
        <v>42</v>
      </c>
      <c r="P709" s="461">
        <v>552</v>
      </c>
      <c r="Q709" s="465"/>
    </row>
    <row r="710" spans="1:17" ht="18" customHeight="1">
      <c r="A710" s="450" t="s">
        <v>453</v>
      </c>
      <c r="B710" s="447">
        <v>90</v>
      </c>
      <c r="C710" s="468">
        <v>90</v>
      </c>
      <c r="D710" s="448"/>
      <c r="E710" s="441">
        <v>90</v>
      </c>
      <c r="F710" s="468"/>
      <c r="G710" s="468"/>
      <c r="H710" s="468">
        <v>90</v>
      </c>
      <c r="I710" s="473"/>
      <c r="J710" s="468"/>
      <c r="K710" s="468"/>
      <c r="L710" s="468">
        <v>90</v>
      </c>
      <c r="M710" s="474"/>
      <c r="N710" s="474"/>
      <c r="O710" s="474"/>
      <c r="P710" s="461">
        <v>90</v>
      </c>
      <c r="Q710" s="465"/>
    </row>
    <row r="711" spans="1:17" ht="18" customHeight="1">
      <c r="A711" s="450" t="s">
        <v>454</v>
      </c>
      <c r="B711" s="447">
        <v>20</v>
      </c>
      <c r="C711" s="468"/>
      <c r="D711" s="448">
        <v>20</v>
      </c>
      <c r="E711" s="441">
        <v>40</v>
      </c>
      <c r="F711" s="468"/>
      <c r="G711" s="468"/>
      <c r="H711" s="468"/>
      <c r="I711" s="473"/>
      <c r="J711" s="468"/>
      <c r="K711" s="468"/>
      <c r="L711" s="468"/>
      <c r="M711" s="474"/>
      <c r="N711" s="474"/>
      <c r="O711" s="474"/>
      <c r="P711" s="461">
        <v>0</v>
      </c>
      <c r="Q711" s="465"/>
    </row>
    <row r="712" spans="1:17" ht="18" customHeight="1">
      <c r="A712" s="450" t="s">
        <v>455</v>
      </c>
      <c r="B712" s="447">
        <v>0</v>
      </c>
      <c r="C712" s="468"/>
      <c r="D712" s="448"/>
      <c r="E712" s="441">
        <v>0</v>
      </c>
      <c r="F712" s="468"/>
      <c r="G712" s="468"/>
      <c r="H712" s="468"/>
      <c r="I712" s="473"/>
      <c r="J712" s="468"/>
      <c r="K712" s="468"/>
      <c r="L712" s="468"/>
      <c r="M712" s="474"/>
      <c r="N712" s="474"/>
      <c r="O712" s="474"/>
      <c r="P712" s="461">
        <v>0</v>
      </c>
      <c r="Q712" s="465"/>
    </row>
    <row r="713" spans="1:17" ht="18" customHeight="1">
      <c r="A713" s="450" t="s">
        <v>970</v>
      </c>
      <c r="B713" s="447">
        <v>0</v>
      </c>
      <c r="C713" s="468"/>
      <c r="D713" s="448"/>
      <c r="E713" s="441">
        <v>0</v>
      </c>
      <c r="F713" s="468"/>
      <c r="G713" s="468"/>
      <c r="H713" s="468"/>
      <c r="I713" s="473"/>
      <c r="J713" s="468"/>
      <c r="K713" s="468"/>
      <c r="L713" s="468"/>
      <c r="M713" s="474"/>
      <c r="N713" s="474"/>
      <c r="O713" s="474"/>
      <c r="P713" s="461">
        <v>0</v>
      </c>
      <c r="Q713" s="465"/>
    </row>
    <row r="714" spans="1:17" ht="18" customHeight="1">
      <c r="A714" s="450" t="s">
        <v>971</v>
      </c>
      <c r="B714" s="447">
        <v>0</v>
      </c>
      <c r="C714" s="468"/>
      <c r="D714" s="448"/>
      <c r="E714" s="441">
        <v>0</v>
      </c>
      <c r="F714" s="468"/>
      <c r="G714" s="468"/>
      <c r="H714" s="468"/>
      <c r="I714" s="473"/>
      <c r="J714" s="468"/>
      <c r="K714" s="468"/>
      <c r="L714" s="468"/>
      <c r="M714" s="474"/>
      <c r="N714" s="474"/>
      <c r="O714" s="474"/>
      <c r="P714" s="461">
        <v>0</v>
      </c>
      <c r="Q714" s="465"/>
    </row>
    <row r="715" spans="1:17" ht="18" customHeight="1">
      <c r="A715" s="450" t="s">
        <v>972</v>
      </c>
      <c r="B715" s="447">
        <v>0</v>
      </c>
      <c r="C715" s="468"/>
      <c r="D715" s="448"/>
      <c r="E715" s="441">
        <v>0</v>
      </c>
      <c r="F715" s="468"/>
      <c r="G715" s="468"/>
      <c r="H715" s="468"/>
      <c r="I715" s="473"/>
      <c r="J715" s="468"/>
      <c r="K715" s="468"/>
      <c r="L715" s="468"/>
      <c r="M715" s="474"/>
      <c r="N715" s="474"/>
      <c r="O715" s="474"/>
      <c r="P715" s="461">
        <v>0</v>
      </c>
      <c r="Q715" s="465"/>
    </row>
    <row r="716" spans="1:17" ht="18" customHeight="1">
      <c r="A716" s="450" t="s">
        <v>973</v>
      </c>
      <c r="B716" s="447">
        <v>0</v>
      </c>
      <c r="C716" s="468"/>
      <c r="D716" s="448"/>
      <c r="E716" s="441">
        <v>0</v>
      </c>
      <c r="F716" s="468"/>
      <c r="G716" s="468"/>
      <c r="H716" s="468"/>
      <c r="I716" s="473"/>
      <c r="J716" s="468"/>
      <c r="K716" s="468"/>
      <c r="L716" s="468"/>
      <c r="M716" s="474"/>
      <c r="N716" s="474"/>
      <c r="O716" s="474"/>
      <c r="P716" s="461">
        <v>0</v>
      </c>
      <c r="Q716" s="465"/>
    </row>
    <row r="717" spans="1:17" ht="18" customHeight="1">
      <c r="A717" s="450" t="s">
        <v>462</v>
      </c>
      <c r="B717" s="447">
        <v>420</v>
      </c>
      <c r="C717" s="468">
        <v>420</v>
      </c>
      <c r="D717" s="448"/>
      <c r="E717" s="441">
        <v>420</v>
      </c>
      <c r="F717" s="468"/>
      <c r="G717" s="468"/>
      <c r="H717" s="468">
        <v>420</v>
      </c>
      <c r="I717" s="473"/>
      <c r="J717" s="468"/>
      <c r="K717" s="468"/>
      <c r="L717" s="468">
        <v>420</v>
      </c>
      <c r="M717" s="445">
        <f>SUM(M718)</f>
        <v>0</v>
      </c>
      <c r="N717" s="445">
        <f>SUM(N718)</f>
        <v>0</v>
      </c>
      <c r="O717" s="445"/>
      <c r="P717" s="461">
        <v>420</v>
      </c>
      <c r="Q717" s="465"/>
    </row>
    <row r="718" spans="1:17" ht="18" customHeight="1">
      <c r="A718" s="450" t="s">
        <v>974</v>
      </c>
      <c r="B718" s="447">
        <v>26</v>
      </c>
      <c r="C718" s="468"/>
      <c r="D718" s="448">
        <v>61</v>
      </c>
      <c r="E718" s="441">
        <v>87</v>
      </c>
      <c r="F718" s="468"/>
      <c r="G718" s="468"/>
      <c r="H718" s="468"/>
      <c r="I718" s="473"/>
      <c r="J718" s="468"/>
      <c r="K718" s="468"/>
      <c r="L718" s="468"/>
      <c r="M718" s="474"/>
      <c r="N718" s="474"/>
      <c r="O718" s="474">
        <v>42</v>
      </c>
      <c r="P718" s="461">
        <v>42</v>
      </c>
      <c r="Q718" s="465"/>
    </row>
    <row r="719" spans="1:17" ht="18" customHeight="1">
      <c r="A719" s="484" t="s">
        <v>975</v>
      </c>
      <c r="B719" s="445">
        <f aca="true" t="shared" si="146" ref="B719:H719">SUM(B720:B723)</f>
        <v>341</v>
      </c>
      <c r="C719" s="445">
        <f t="shared" si="146"/>
        <v>341</v>
      </c>
      <c r="D719" s="446">
        <f t="shared" si="146"/>
        <v>0</v>
      </c>
      <c r="E719" s="441">
        <v>341</v>
      </c>
      <c r="F719" s="445">
        <f t="shared" si="146"/>
        <v>0</v>
      </c>
      <c r="G719" s="445">
        <f t="shared" si="146"/>
        <v>0</v>
      </c>
      <c r="H719" s="445">
        <f t="shared" si="146"/>
        <v>341</v>
      </c>
      <c r="I719" s="445">
        <f aca="true" t="shared" si="147" ref="I719:O719">SUM(I720:I723)</f>
        <v>0</v>
      </c>
      <c r="J719" s="445">
        <f t="shared" si="147"/>
        <v>0</v>
      </c>
      <c r="K719" s="445">
        <f t="shared" si="147"/>
        <v>0</v>
      </c>
      <c r="L719" s="445">
        <f t="shared" si="147"/>
        <v>341</v>
      </c>
      <c r="M719" s="445">
        <f t="shared" si="147"/>
        <v>0</v>
      </c>
      <c r="N719" s="445">
        <f t="shared" si="147"/>
        <v>0</v>
      </c>
      <c r="O719" s="445">
        <f t="shared" si="147"/>
        <v>0</v>
      </c>
      <c r="P719" s="461">
        <v>341</v>
      </c>
      <c r="Q719" s="465"/>
    </row>
    <row r="720" spans="1:17" ht="18" customHeight="1">
      <c r="A720" s="485" t="s">
        <v>976</v>
      </c>
      <c r="B720" s="447">
        <v>341</v>
      </c>
      <c r="C720" s="468">
        <v>341</v>
      </c>
      <c r="D720" s="448"/>
      <c r="E720" s="441">
        <v>341</v>
      </c>
      <c r="F720" s="468"/>
      <c r="G720" s="468"/>
      <c r="H720" s="468">
        <v>341</v>
      </c>
      <c r="I720" s="473"/>
      <c r="J720" s="468"/>
      <c r="K720" s="468"/>
      <c r="L720" s="468">
        <v>341</v>
      </c>
      <c r="M720" s="474"/>
      <c r="N720" s="474"/>
      <c r="O720" s="474"/>
      <c r="P720" s="461">
        <v>341</v>
      </c>
      <c r="Q720" s="465"/>
    </row>
    <row r="721" spans="1:17" ht="18" customHeight="1">
      <c r="A721" s="485" t="s">
        <v>977</v>
      </c>
      <c r="B721" s="447"/>
      <c r="C721" s="468"/>
      <c r="D721" s="448"/>
      <c r="E721" s="441">
        <v>0</v>
      </c>
      <c r="F721" s="468"/>
      <c r="G721" s="468"/>
      <c r="H721" s="468"/>
      <c r="I721" s="473"/>
      <c r="J721" s="468"/>
      <c r="K721" s="468"/>
      <c r="L721" s="468"/>
      <c r="M721" s="474"/>
      <c r="N721" s="474"/>
      <c r="O721" s="474"/>
      <c r="P721" s="461">
        <v>0</v>
      </c>
      <c r="Q721" s="465"/>
    </row>
    <row r="722" spans="1:17" ht="18" customHeight="1">
      <c r="A722" s="485" t="s">
        <v>978</v>
      </c>
      <c r="B722" s="447"/>
      <c r="C722" s="468"/>
      <c r="D722" s="448"/>
      <c r="E722" s="441">
        <v>0</v>
      </c>
      <c r="F722" s="468"/>
      <c r="G722" s="468"/>
      <c r="H722" s="468"/>
      <c r="I722" s="473"/>
      <c r="J722" s="468"/>
      <c r="K722" s="468"/>
      <c r="L722" s="468"/>
      <c r="M722" s="474"/>
      <c r="N722" s="474"/>
      <c r="O722" s="474"/>
      <c r="P722" s="461">
        <v>0</v>
      </c>
      <c r="Q722" s="465"/>
    </row>
    <row r="723" spans="1:17" ht="18" customHeight="1">
      <c r="A723" s="485" t="s">
        <v>979</v>
      </c>
      <c r="B723" s="447"/>
      <c r="C723" s="468"/>
      <c r="D723" s="448"/>
      <c r="E723" s="441">
        <v>0</v>
      </c>
      <c r="F723" s="468"/>
      <c r="G723" s="468"/>
      <c r="H723" s="468"/>
      <c r="I723" s="473"/>
      <c r="J723" s="468"/>
      <c r="K723" s="468"/>
      <c r="L723" s="468"/>
      <c r="M723" s="474"/>
      <c r="N723" s="474"/>
      <c r="O723" s="474"/>
      <c r="P723" s="461">
        <v>0</v>
      </c>
      <c r="Q723" s="465"/>
    </row>
    <row r="724" spans="1:17" ht="18" customHeight="1">
      <c r="A724" s="484" t="s">
        <v>980</v>
      </c>
      <c r="B724" s="445">
        <f aca="true" t="shared" si="148" ref="B724:H724">SUM(B725:B729)</f>
        <v>10844</v>
      </c>
      <c r="C724" s="445">
        <f t="shared" si="148"/>
        <v>10844</v>
      </c>
      <c r="D724" s="446">
        <f t="shared" si="148"/>
        <v>0</v>
      </c>
      <c r="E724" s="441">
        <v>10844</v>
      </c>
      <c r="F724" s="445">
        <f t="shared" si="148"/>
        <v>0</v>
      </c>
      <c r="G724" s="445">
        <f t="shared" si="148"/>
        <v>0</v>
      </c>
      <c r="H724" s="445">
        <f t="shared" si="148"/>
        <v>10844</v>
      </c>
      <c r="I724" s="445">
        <f aca="true" t="shared" si="149" ref="I724:O724">SUM(I725:I729)</f>
        <v>0</v>
      </c>
      <c r="J724" s="445">
        <f t="shared" si="149"/>
        <v>0</v>
      </c>
      <c r="K724" s="445">
        <f t="shared" si="149"/>
        <v>0</v>
      </c>
      <c r="L724" s="445">
        <f t="shared" si="149"/>
        <v>10844</v>
      </c>
      <c r="M724" s="445">
        <f t="shared" si="149"/>
        <v>0</v>
      </c>
      <c r="N724" s="445">
        <f t="shared" si="149"/>
        <v>0</v>
      </c>
      <c r="O724" s="445">
        <f t="shared" si="149"/>
        <v>0</v>
      </c>
      <c r="P724" s="461">
        <v>10844</v>
      </c>
      <c r="Q724" s="465"/>
    </row>
    <row r="725" spans="1:17" ht="18" customHeight="1">
      <c r="A725" s="485" t="s">
        <v>981</v>
      </c>
      <c r="B725" s="447"/>
      <c r="C725" s="468"/>
      <c r="D725" s="448"/>
      <c r="E725" s="441">
        <v>0</v>
      </c>
      <c r="F725" s="468"/>
      <c r="G725" s="468"/>
      <c r="H725" s="468"/>
      <c r="I725" s="473"/>
      <c r="J725" s="468"/>
      <c r="K725" s="468"/>
      <c r="L725" s="468"/>
      <c r="M725" s="474"/>
      <c r="N725" s="474"/>
      <c r="O725" s="474"/>
      <c r="P725" s="461">
        <v>0</v>
      </c>
      <c r="Q725" s="465"/>
    </row>
    <row r="726" spans="1:17" s="425" customFormat="1" ht="18" customHeight="1">
      <c r="A726" s="485" t="s">
        <v>982</v>
      </c>
      <c r="B726" s="447"/>
      <c r="C726" s="468"/>
      <c r="D726" s="448"/>
      <c r="E726" s="441">
        <v>0</v>
      </c>
      <c r="F726" s="468"/>
      <c r="G726" s="468"/>
      <c r="H726" s="468"/>
      <c r="I726" s="473"/>
      <c r="J726" s="468"/>
      <c r="K726" s="468"/>
      <c r="L726" s="468"/>
      <c r="M726" s="474"/>
      <c r="N726" s="474"/>
      <c r="O726" s="474"/>
      <c r="P726" s="461">
        <v>0</v>
      </c>
      <c r="Q726" s="464"/>
    </row>
    <row r="727" spans="1:17" ht="18" customHeight="1">
      <c r="A727" s="485" t="s">
        <v>983</v>
      </c>
      <c r="B727" s="447">
        <v>10661</v>
      </c>
      <c r="C727" s="468">
        <v>10661</v>
      </c>
      <c r="D727" s="448"/>
      <c r="E727" s="441">
        <v>10661</v>
      </c>
      <c r="F727" s="468"/>
      <c r="G727" s="468"/>
      <c r="H727" s="468">
        <v>10661</v>
      </c>
      <c r="I727" s="473"/>
      <c r="J727" s="468"/>
      <c r="K727" s="468"/>
      <c r="L727" s="468">
        <v>10661</v>
      </c>
      <c r="M727" s="474"/>
      <c r="N727" s="474"/>
      <c r="O727" s="474"/>
      <c r="P727" s="461">
        <v>10661</v>
      </c>
      <c r="Q727" s="465"/>
    </row>
    <row r="728" spans="1:17" ht="18" customHeight="1">
      <c r="A728" s="485" t="s">
        <v>984</v>
      </c>
      <c r="B728" s="447">
        <v>183</v>
      </c>
      <c r="C728" s="468">
        <v>183</v>
      </c>
      <c r="D728" s="448"/>
      <c r="E728" s="441">
        <v>183</v>
      </c>
      <c r="F728" s="468"/>
      <c r="G728" s="468"/>
      <c r="H728" s="468">
        <v>183</v>
      </c>
      <c r="I728" s="473"/>
      <c r="J728" s="468"/>
      <c r="K728" s="468"/>
      <c r="L728" s="468">
        <v>183</v>
      </c>
      <c r="M728" s="474"/>
      <c r="N728" s="474"/>
      <c r="O728" s="474"/>
      <c r="P728" s="461">
        <v>183</v>
      </c>
      <c r="Q728" s="465"/>
    </row>
    <row r="729" spans="1:17" ht="18" customHeight="1">
      <c r="A729" s="485" t="s">
        <v>985</v>
      </c>
      <c r="B729" s="447"/>
      <c r="C729" s="468"/>
      <c r="D729" s="448"/>
      <c r="E729" s="441">
        <v>0</v>
      </c>
      <c r="F729" s="468"/>
      <c r="G729" s="468"/>
      <c r="H729" s="468"/>
      <c r="I729" s="473"/>
      <c r="J729" s="468"/>
      <c r="K729" s="468"/>
      <c r="L729" s="468"/>
      <c r="M729" s="474"/>
      <c r="N729" s="474"/>
      <c r="O729" s="474"/>
      <c r="P729" s="461">
        <v>0</v>
      </c>
      <c r="Q729" s="465"/>
    </row>
    <row r="730" spans="1:17" ht="18" customHeight="1">
      <c r="A730" s="484" t="s">
        <v>986</v>
      </c>
      <c r="B730" s="445">
        <f aca="true" t="shared" si="150" ref="B730:H730">B731+B732+B733</f>
        <v>474</v>
      </c>
      <c r="C730" s="445">
        <f t="shared" si="150"/>
        <v>30</v>
      </c>
      <c r="D730" s="446">
        <f>SUM(D731:D733)</f>
        <v>676</v>
      </c>
      <c r="E730" s="441">
        <v>1150</v>
      </c>
      <c r="F730" s="445">
        <f t="shared" si="150"/>
        <v>0</v>
      </c>
      <c r="G730" s="445">
        <f t="shared" si="150"/>
        <v>0</v>
      </c>
      <c r="H730" s="445">
        <f t="shared" si="150"/>
        <v>30</v>
      </c>
      <c r="I730" s="445">
        <f aca="true" t="shared" si="151" ref="I730:O730">I731+I732+I733</f>
        <v>0</v>
      </c>
      <c r="J730" s="445">
        <f t="shared" si="151"/>
        <v>0</v>
      </c>
      <c r="K730" s="445">
        <f t="shared" si="151"/>
        <v>0</v>
      </c>
      <c r="L730" s="445">
        <f t="shared" si="151"/>
        <v>30</v>
      </c>
      <c r="M730" s="445">
        <f t="shared" si="151"/>
        <v>0</v>
      </c>
      <c r="N730" s="445">
        <f t="shared" si="151"/>
        <v>0</v>
      </c>
      <c r="O730" s="445">
        <f t="shared" si="151"/>
        <v>0</v>
      </c>
      <c r="P730" s="461">
        <v>30</v>
      </c>
      <c r="Q730" s="465"/>
    </row>
    <row r="731" spans="1:17" ht="18" customHeight="1">
      <c r="A731" s="485" t="s">
        <v>987</v>
      </c>
      <c r="B731" s="447">
        <v>474</v>
      </c>
      <c r="C731" s="468">
        <v>30</v>
      </c>
      <c r="D731" s="448">
        <v>676</v>
      </c>
      <c r="E731" s="441">
        <v>1150</v>
      </c>
      <c r="F731" s="468"/>
      <c r="G731" s="468"/>
      <c r="H731" s="468">
        <v>30</v>
      </c>
      <c r="I731" s="473"/>
      <c r="J731" s="468"/>
      <c r="K731" s="468"/>
      <c r="L731" s="468">
        <v>30</v>
      </c>
      <c r="M731" s="474"/>
      <c r="N731" s="474"/>
      <c r="O731" s="474"/>
      <c r="P731" s="461">
        <v>30</v>
      </c>
      <c r="Q731" s="465"/>
    </row>
    <row r="732" spans="1:17" ht="18" customHeight="1">
      <c r="A732" s="485" t="s">
        <v>988</v>
      </c>
      <c r="B732" s="447"/>
      <c r="C732" s="468"/>
      <c r="D732" s="448"/>
      <c r="E732" s="441">
        <v>0</v>
      </c>
      <c r="F732" s="468"/>
      <c r="G732" s="468"/>
      <c r="H732" s="468"/>
      <c r="I732" s="473"/>
      <c r="J732" s="468"/>
      <c r="K732" s="468"/>
      <c r="L732" s="468"/>
      <c r="M732" s="474"/>
      <c r="N732" s="474"/>
      <c r="O732" s="474"/>
      <c r="P732" s="461">
        <v>0</v>
      </c>
      <c r="Q732" s="465"/>
    </row>
    <row r="733" spans="1:17" ht="18" customHeight="1">
      <c r="A733" s="485" t="s">
        <v>989</v>
      </c>
      <c r="B733" s="447"/>
      <c r="C733" s="468"/>
      <c r="D733" s="448"/>
      <c r="E733" s="441">
        <v>0</v>
      </c>
      <c r="F733" s="468"/>
      <c r="G733" s="468"/>
      <c r="H733" s="468"/>
      <c r="I733" s="473"/>
      <c r="J733" s="468"/>
      <c r="K733" s="468"/>
      <c r="L733" s="468"/>
      <c r="M733" s="474"/>
      <c r="N733" s="474"/>
      <c r="O733" s="474"/>
      <c r="P733" s="461">
        <v>0</v>
      </c>
      <c r="Q733" s="465"/>
    </row>
    <row r="734" spans="1:17" ht="18" customHeight="1">
      <c r="A734" s="484" t="s">
        <v>990</v>
      </c>
      <c r="B734" s="445">
        <f aca="true" t="shared" si="152" ref="B734:H734">B735+B736</f>
        <v>30</v>
      </c>
      <c r="C734" s="445">
        <f t="shared" si="152"/>
        <v>0</v>
      </c>
      <c r="D734" s="446">
        <f>SUM(D735:D737)</f>
        <v>496</v>
      </c>
      <c r="E734" s="441">
        <v>526</v>
      </c>
      <c r="F734" s="445">
        <f t="shared" si="152"/>
        <v>0</v>
      </c>
      <c r="G734" s="445">
        <f t="shared" si="152"/>
        <v>0</v>
      </c>
      <c r="H734" s="445">
        <f t="shared" si="152"/>
        <v>0</v>
      </c>
      <c r="I734" s="445">
        <f aca="true" t="shared" si="153" ref="I734:O734">I735+I736</f>
        <v>0</v>
      </c>
      <c r="J734" s="445">
        <f t="shared" si="153"/>
        <v>0</v>
      </c>
      <c r="K734" s="445">
        <f t="shared" si="153"/>
        <v>0</v>
      </c>
      <c r="L734" s="445">
        <f t="shared" si="153"/>
        <v>0</v>
      </c>
      <c r="M734" s="445">
        <f t="shared" si="153"/>
        <v>0</v>
      </c>
      <c r="N734" s="445">
        <f t="shared" si="153"/>
        <v>0</v>
      </c>
      <c r="O734" s="445">
        <f t="shared" si="153"/>
        <v>30</v>
      </c>
      <c r="P734" s="461">
        <v>30</v>
      </c>
      <c r="Q734" s="465"/>
    </row>
    <row r="735" spans="1:17" ht="18" customHeight="1">
      <c r="A735" s="485" t="s">
        <v>991</v>
      </c>
      <c r="B735" s="447">
        <v>30</v>
      </c>
      <c r="C735" s="468">
        <v>0</v>
      </c>
      <c r="D735" s="448">
        <v>61</v>
      </c>
      <c r="E735" s="441">
        <v>91</v>
      </c>
      <c r="F735" s="468"/>
      <c r="G735" s="468"/>
      <c r="H735" s="468">
        <v>0</v>
      </c>
      <c r="I735" s="473"/>
      <c r="J735" s="468"/>
      <c r="K735" s="468"/>
      <c r="L735" s="468">
        <v>0</v>
      </c>
      <c r="M735" s="474"/>
      <c r="N735" s="474"/>
      <c r="O735" s="474">
        <v>30</v>
      </c>
      <c r="P735" s="461">
        <v>30</v>
      </c>
      <c r="Q735" s="465"/>
    </row>
    <row r="736" spans="1:17" ht="18" customHeight="1">
      <c r="A736" s="485" t="s">
        <v>992</v>
      </c>
      <c r="B736" s="447"/>
      <c r="C736" s="468"/>
      <c r="D736" s="448"/>
      <c r="E736" s="441">
        <v>0</v>
      </c>
      <c r="F736" s="468"/>
      <c r="G736" s="468"/>
      <c r="H736" s="468"/>
      <c r="I736" s="473"/>
      <c r="J736" s="468"/>
      <c r="K736" s="468"/>
      <c r="L736" s="468"/>
      <c r="M736" s="474"/>
      <c r="N736" s="474"/>
      <c r="O736" s="474"/>
      <c r="P736" s="461">
        <v>0</v>
      </c>
      <c r="Q736" s="465"/>
    </row>
    <row r="737" spans="1:17" ht="18" customHeight="1">
      <c r="A737" s="485" t="s">
        <v>993</v>
      </c>
      <c r="B737" s="447">
        <v>761</v>
      </c>
      <c r="C737" s="468"/>
      <c r="D737" s="448">
        <v>435</v>
      </c>
      <c r="E737" s="441">
        <v>1196</v>
      </c>
      <c r="F737" s="468"/>
      <c r="G737" s="468"/>
      <c r="H737" s="468"/>
      <c r="I737" s="473"/>
      <c r="J737" s="468"/>
      <c r="K737" s="468"/>
      <c r="L737" s="468"/>
      <c r="M737" s="474"/>
      <c r="N737" s="474"/>
      <c r="O737" s="474">
        <v>353</v>
      </c>
      <c r="P737" s="461">
        <v>353</v>
      </c>
      <c r="Q737" s="465"/>
    </row>
    <row r="738" spans="1:17" ht="18" customHeight="1">
      <c r="A738" s="442" t="s">
        <v>994</v>
      </c>
      <c r="B738" s="482">
        <f aca="true" t="shared" si="154" ref="B738:H738">B739+B752+B766+B772+B786</f>
        <v>1911</v>
      </c>
      <c r="C738" s="482">
        <f t="shared" si="154"/>
        <v>810</v>
      </c>
      <c r="D738" s="481">
        <f>SUM(D739,D748,D752,D760,D766,D772,D778,D781,D784,D785,D786,D792,D793,D794,D809)</f>
        <v>586</v>
      </c>
      <c r="E738" s="441">
        <v>2497</v>
      </c>
      <c r="F738" s="482">
        <f t="shared" si="154"/>
        <v>0</v>
      </c>
      <c r="G738" s="482">
        <f t="shared" si="154"/>
        <v>0</v>
      </c>
      <c r="H738" s="482">
        <f t="shared" si="154"/>
        <v>810</v>
      </c>
      <c r="I738" s="482">
        <f aca="true" t="shared" si="155" ref="I738:O738">I739+I752+I766+I772+I786</f>
        <v>0</v>
      </c>
      <c r="J738" s="482">
        <f t="shared" si="155"/>
        <v>0</v>
      </c>
      <c r="K738" s="482">
        <f t="shared" si="155"/>
        <v>0</v>
      </c>
      <c r="L738" s="482">
        <f t="shared" si="155"/>
        <v>810</v>
      </c>
      <c r="M738" s="482">
        <f t="shared" si="155"/>
        <v>0</v>
      </c>
      <c r="N738" s="482">
        <f t="shared" si="155"/>
        <v>0</v>
      </c>
      <c r="O738" s="482">
        <f t="shared" si="155"/>
        <v>0</v>
      </c>
      <c r="P738" s="461">
        <v>810</v>
      </c>
      <c r="Q738" s="465"/>
    </row>
    <row r="739" spans="1:17" ht="18" customHeight="1">
      <c r="A739" s="450" t="s">
        <v>995</v>
      </c>
      <c r="B739" s="445">
        <f aca="true" t="shared" si="156" ref="B739:H739">SUM(B740:B747)</f>
        <v>1080</v>
      </c>
      <c r="C739" s="445">
        <f t="shared" si="156"/>
        <v>610</v>
      </c>
      <c r="D739" s="446">
        <f t="shared" si="156"/>
        <v>0</v>
      </c>
      <c r="E739" s="441">
        <v>1080</v>
      </c>
      <c r="F739" s="445">
        <f t="shared" si="156"/>
        <v>0</v>
      </c>
      <c r="G739" s="445">
        <f t="shared" si="156"/>
        <v>0</v>
      </c>
      <c r="H739" s="445">
        <f t="shared" si="156"/>
        <v>610</v>
      </c>
      <c r="I739" s="445">
        <f aca="true" t="shared" si="157" ref="I739:O739">SUM(I740:I747)</f>
        <v>0</v>
      </c>
      <c r="J739" s="445">
        <f t="shared" si="157"/>
        <v>0</v>
      </c>
      <c r="K739" s="445">
        <f t="shared" si="157"/>
        <v>0</v>
      </c>
      <c r="L739" s="445">
        <f t="shared" si="157"/>
        <v>610</v>
      </c>
      <c r="M739" s="445">
        <f t="shared" si="157"/>
        <v>0</v>
      </c>
      <c r="N739" s="445">
        <f t="shared" si="157"/>
        <v>0</v>
      </c>
      <c r="O739" s="445">
        <f t="shared" si="157"/>
        <v>0</v>
      </c>
      <c r="P739" s="461">
        <v>610</v>
      </c>
      <c r="Q739" s="465"/>
    </row>
    <row r="740" spans="1:17" ht="18" customHeight="1">
      <c r="A740" s="450" t="s">
        <v>453</v>
      </c>
      <c r="B740" s="447">
        <v>145</v>
      </c>
      <c r="C740" s="447">
        <v>145</v>
      </c>
      <c r="D740" s="448"/>
      <c r="E740" s="441">
        <v>145</v>
      </c>
      <c r="F740" s="468"/>
      <c r="G740" s="468"/>
      <c r="H740" s="447">
        <v>145</v>
      </c>
      <c r="I740" s="473"/>
      <c r="J740" s="468"/>
      <c r="K740" s="468"/>
      <c r="L740" s="447">
        <v>145</v>
      </c>
      <c r="M740" s="474"/>
      <c r="N740" s="474"/>
      <c r="O740" s="474"/>
      <c r="P740" s="461">
        <v>145</v>
      </c>
      <c r="Q740" s="465"/>
    </row>
    <row r="741" spans="1:17" ht="18" customHeight="1">
      <c r="A741" s="450" t="s">
        <v>454</v>
      </c>
      <c r="B741" s="447">
        <v>0</v>
      </c>
      <c r="C741" s="447">
        <v>0</v>
      </c>
      <c r="D741" s="448"/>
      <c r="E741" s="441">
        <v>0</v>
      </c>
      <c r="F741" s="468"/>
      <c r="G741" s="468"/>
      <c r="H741" s="447">
        <v>0</v>
      </c>
      <c r="I741" s="473"/>
      <c r="J741" s="468"/>
      <c r="K741" s="468"/>
      <c r="L741" s="447">
        <v>0</v>
      </c>
      <c r="M741" s="474"/>
      <c r="N741" s="474"/>
      <c r="O741" s="474"/>
      <c r="P741" s="461">
        <v>0</v>
      </c>
      <c r="Q741" s="465"/>
    </row>
    <row r="742" spans="1:17" ht="18" customHeight="1">
      <c r="A742" s="450" t="s">
        <v>455</v>
      </c>
      <c r="B742" s="447">
        <v>0</v>
      </c>
      <c r="C742" s="447">
        <v>0</v>
      </c>
      <c r="D742" s="448"/>
      <c r="E742" s="441">
        <v>0</v>
      </c>
      <c r="F742" s="468"/>
      <c r="G742" s="468"/>
      <c r="H742" s="447">
        <v>0</v>
      </c>
      <c r="I742" s="473"/>
      <c r="J742" s="468"/>
      <c r="K742" s="468"/>
      <c r="L742" s="447">
        <v>0</v>
      </c>
      <c r="M742" s="474"/>
      <c r="N742" s="474"/>
      <c r="O742" s="474"/>
      <c r="P742" s="461">
        <v>0</v>
      </c>
      <c r="Q742" s="465"/>
    </row>
    <row r="743" spans="1:17" ht="18" customHeight="1">
      <c r="A743" s="450" t="s">
        <v>996</v>
      </c>
      <c r="B743" s="447">
        <v>0</v>
      </c>
      <c r="C743" s="447">
        <v>0</v>
      </c>
      <c r="D743" s="448"/>
      <c r="E743" s="441">
        <v>0</v>
      </c>
      <c r="F743" s="468"/>
      <c r="G743" s="468"/>
      <c r="H743" s="447">
        <v>0</v>
      </c>
      <c r="I743" s="473"/>
      <c r="J743" s="468"/>
      <c r="K743" s="468"/>
      <c r="L743" s="447">
        <v>0</v>
      </c>
      <c r="M743" s="474"/>
      <c r="N743" s="474"/>
      <c r="O743" s="474"/>
      <c r="P743" s="461">
        <v>0</v>
      </c>
      <c r="Q743" s="465"/>
    </row>
    <row r="744" spans="1:17" ht="18" customHeight="1">
      <c r="A744" s="450" t="s">
        <v>997</v>
      </c>
      <c r="B744" s="447">
        <v>0</v>
      </c>
      <c r="C744" s="447">
        <v>0</v>
      </c>
      <c r="D744" s="448"/>
      <c r="E744" s="441">
        <v>0</v>
      </c>
      <c r="F744" s="468"/>
      <c r="G744" s="468"/>
      <c r="H744" s="447">
        <v>0</v>
      </c>
      <c r="I744" s="473"/>
      <c r="J744" s="468"/>
      <c r="K744" s="468"/>
      <c r="L744" s="447">
        <v>0</v>
      </c>
      <c r="M744" s="474"/>
      <c r="N744" s="474"/>
      <c r="O744" s="474"/>
      <c r="P744" s="461">
        <v>0</v>
      </c>
      <c r="Q744" s="465"/>
    </row>
    <row r="745" spans="1:17" ht="18" customHeight="1">
      <c r="A745" s="450" t="s">
        <v>998</v>
      </c>
      <c r="B745" s="447">
        <v>0</v>
      </c>
      <c r="C745" s="447">
        <v>0</v>
      </c>
      <c r="D745" s="448"/>
      <c r="E745" s="441">
        <v>0</v>
      </c>
      <c r="F745" s="468"/>
      <c r="G745" s="468"/>
      <c r="H745" s="447">
        <v>0</v>
      </c>
      <c r="I745" s="473"/>
      <c r="J745" s="468"/>
      <c r="K745" s="468"/>
      <c r="L745" s="447">
        <v>0</v>
      </c>
      <c r="M745" s="474"/>
      <c r="N745" s="474"/>
      <c r="O745" s="474"/>
      <c r="P745" s="461">
        <v>0</v>
      </c>
      <c r="Q745" s="465"/>
    </row>
    <row r="746" spans="1:17" ht="18" customHeight="1">
      <c r="A746" s="450" t="s">
        <v>999</v>
      </c>
      <c r="B746" s="447">
        <v>0</v>
      </c>
      <c r="C746" s="447">
        <v>0</v>
      </c>
      <c r="D746" s="448"/>
      <c r="E746" s="441">
        <v>0</v>
      </c>
      <c r="F746" s="468"/>
      <c r="G746" s="468"/>
      <c r="H746" s="447">
        <v>0</v>
      </c>
      <c r="I746" s="473"/>
      <c r="J746" s="468"/>
      <c r="K746" s="468"/>
      <c r="L746" s="447">
        <v>0</v>
      </c>
      <c r="M746" s="474"/>
      <c r="N746" s="474"/>
      <c r="O746" s="474"/>
      <c r="P746" s="461">
        <v>0</v>
      </c>
      <c r="Q746" s="465"/>
    </row>
    <row r="747" spans="1:17" ht="18" customHeight="1">
      <c r="A747" s="450" t="s">
        <v>1000</v>
      </c>
      <c r="B747" s="447">
        <v>935</v>
      </c>
      <c r="C747" s="447">
        <v>465</v>
      </c>
      <c r="D747" s="448"/>
      <c r="E747" s="441">
        <v>935</v>
      </c>
      <c r="F747" s="468"/>
      <c r="G747" s="468"/>
      <c r="H747" s="447">
        <v>465</v>
      </c>
      <c r="I747" s="473"/>
      <c r="J747" s="468"/>
      <c r="K747" s="468"/>
      <c r="L747" s="447">
        <v>465</v>
      </c>
      <c r="M747" s="474"/>
      <c r="N747" s="474"/>
      <c r="O747" s="474"/>
      <c r="P747" s="461">
        <v>465</v>
      </c>
      <c r="Q747" s="465"/>
    </row>
    <row r="748" spans="1:17" ht="18" customHeight="1">
      <c r="A748" s="450" t="s">
        <v>1001</v>
      </c>
      <c r="B748" s="468"/>
      <c r="C748" s="468"/>
      <c r="D748" s="446">
        <f>SUM(D749:D751)</f>
        <v>0</v>
      </c>
      <c r="E748" s="441">
        <v>0</v>
      </c>
      <c r="F748" s="468"/>
      <c r="G748" s="468"/>
      <c r="H748" s="468"/>
      <c r="I748" s="473"/>
      <c r="J748" s="468"/>
      <c r="K748" s="468"/>
      <c r="L748" s="468"/>
      <c r="M748" s="474"/>
      <c r="N748" s="474"/>
      <c r="O748" s="474"/>
      <c r="P748" s="461">
        <v>0</v>
      </c>
      <c r="Q748" s="465"/>
    </row>
    <row r="749" spans="1:17" ht="18" customHeight="1">
      <c r="A749" s="450" t="s">
        <v>1002</v>
      </c>
      <c r="B749" s="468"/>
      <c r="C749" s="468"/>
      <c r="D749" s="448"/>
      <c r="E749" s="441">
        <v>0</v>
      </c>
      <c r="F749" s="468"/>
      <c r="G749" s="468"/>
      <c r="H749" s="468"/>
      <c r="I749" s="473"/>
      <c r="J749" s="468"/>
      <c r="K749" s="468"/>
      <c r="L749" s="468"/>
      <c r="M749" s="474"/>
      <c r="N749" s="474"/>
      <c r="O749" s="474"/>
      <c r="P749" s="461">
        <v>0</v>
      </c>
      <c r="Q749" s="465"/>
    </row>
    <row r="750" spans="1:17" ht="18" customHeight="1">
      <c r="A750" s="450" t="s">
        <v>1003</v>
      </c>
      <c r="B750" s="468"/>
      <c r="C750" s="468"/>
      <c r="D750" s="448"/>
      <c r="E750" s="441">
        <v>0</v>
      </c>
      <c r="F750" s="468"/>
      <c r="G750" s="468"/>
      <c r="H750" s="468"/>
      <c r="I750" s="473"/>
      <c r="J750" s="468"/>
      <c r="K750" s="468"/>
      <c r="L750" s="468"/>
      <c r="M750" s="445">
        <f>SUM(M751:M763)</f>
        <v>0</v>
      </c>
      <c r="N750" s="445">
        <f>SUM(N751:N763)</f>
        <v>0</v>
      </c>
      <c r="O750" s="445"/>
      <c r="P750" s="461">
        <v>0</v>
      </c>
      <c r="Q750" s="465"/>
    </row>
    <row r="751" spans="1:17" ht="18" customHeight="1">
      <c r="A751" s="450" t="s">
        <v>1004</v>
      </c>
      <c r="B751" s="468"/>
      <c r="C751" s="468"/>
      <c r="D751" s="448"/>
      <c r="E751" s="441">
        <v>0</v>
      </c>
      <c r="F751" s="468"/>
      <c r="G751" s="468"/>
      <c r="H751" s="468"/>
      <c r="I751" s="473"/>
      <c r="J751" s="468"/>
      <c r="K751" s="468"/>
      <c r="L751" s="468"/>
      <c r="M751" s="474"/>
      <c r="N751" s="474"/>
      <c r="O751" s="474"/>
      <c r="P751" s="461">
        <v>0</v>
      </c>
      <c r="Q751" s="465"/>
    </row>
    <row r="752" spans="1:17" ht="18" customHeight="1">
      <c r="A752" s="450" t="s">
        <v>1005</v>
      </c>
      <c r="B752" s="445">
        <f aca="true" t="shared" si="158" ref="B752:H752">SUM(B753:B765)</f>
        <v>491</v>
      </c>
      <c r="C752" s="445">
        <f t="shared" si="158"/>
        <v>100</v>
      </c>
      <c r="D752" s="446">
        <f>SUM(D753:D759)</f>
        <v>256</v>
      </c>
      <c r="E752" s="441">
        <v>747</v>
      </c>
      <c r="F752" s="445">
        <f t="shared" si="158"/>
        <v>0</v>
      </c>
      <c r="G752" s="445">
        <f t="shared" si="158"/>
        <v>0</v>
      </c>
      <c r="H752" s="445">
        <f t="shared" si="158"/>
        <v>100</v>
      </c>
      <c r="I752" s="445">
        <f aca="true" t="shared" si="159" ref="I752:O752">SUM(I753:I765)</f>
        <v>0</v>
      </c>
      <c r="J752" s="445">
        <f t="shared" si="159"/>
        <v>0</v>
      </c>
      <c r="K752" s="445">
        <f t="shared" si="159"/>
        <v>0</v>
      </c>
      <c r="L752" s="445">
        <f t="shared" si="159"/>
        <v>100</v>
      </c>
      <c r="M752" s="445">
        <f t="shared" si="159"/>
        <v>0</v>
      </c>
      <c r="N752" s="445">
        <f t="shared" si="159"/>
        <v>0</v>
      </c>
      <c r="O752" s="445">
        <f t="shared" si="159"/>
        <v>0</v>
      </c>
      <c r="P752" s="461">
        <v>100</v>
      </c>
      <c r="Q752" s="465"/>
    </row>
    <row r="753" spans="1:17" ht="18" customHeight="1">
      <c r="A753" s="450" t="s">
        <v>1006</v>
      </c>
      <c r="B753" s="447">
        <v>187</v>
      </c>
      <c r="C753" s="447"/>
      <c r="D753" s="448">
        <v>187</v>
      </c>
      <c r="E753" s="441">
        <v>374</v>
      </c>
      <c r="F753" s="468"/>
      <c r="G753" s="468"/>
      <c r="H753" s="447"/>
      <c r="I753" s="473"/>
      <c r="J753" s="468"/>
      <c r="K753" s="468"/>
      <c r="L753" s="447"/>
      <c r="M753" s="474"/>
      <c r="N753" s="474"/>
      <c r="O753" s="474"/>
      <c r="P753" s="461">
        <v>0</v>
      </c>
      <c r="Q753" s="465"/>
    </row>
    <row r="754" spans="1:17" ht="18" customHeight="1">
      <c r="A754" s="450" t="s">
        <v>1007</v>
      </c>
      <c r="B754" s="447"/>
      <c r="C754" s="447"/>
      <c r="D754" s="448"/>
      <c r="E754" s="441">
        <v>0</v>
      </c>
      <c r="F754" s="468"/>
      <c r="G754" s="468"/>
      <c r="H754" s="447"/>
      <c r="I754" s="473"/>
      <c r="J754" s="468"/>
      <c r="K754" s="468"/>
      <c r="L754" s="447"/>
      <c r="M754" s="474"/>
      <c r="N754" s="474"/>
      <c r="O754" s="474"/>
      <c r="P754" s="461">
        <v>0</v>
      </c>
      <c r="Q754" s="465"/>
    </row>
    <row r="755" spans="1:17" ht="18" customHeight="1">
      <c r="A755" s="450" t="s">
        <v>1008</v>
      </c>
      <c r="B755" s="447"/>
      <c r="C755" s="447"/>
      <c r="D755" s="448"/>
      <c r="E755" s="441">
        <v>0</v>
      </c>
      <c r="F755" s="468"/>
      <c r="G755" s="468"/>
      <c r="H755" s="447"/>
      <c r="I755" s="473"/>
      <c r="J755" s="468"/>
      <c r="K755" s="468"/>
      <c r="L755" s="447"/>
      <c r="M755" s="474"/>
      <c r="N755" s="474"/>
      <c r="O755" s="474"/>
      <c r="P755" s="461">
        <v>0</v>
      </c>
      <c r="Q755" s="465"/>
    </row>
    <row r="756" spans="1:17" ht="18" customHeight="1">
      <c r="A756" s="450" t="s">
        <v>1009</v>
      </c>
      <c r="B756" s="447"/>
      <c r="C756" s="447"/>
      <c r="D756" s="448"/>
      <c r="E756" s="441">
        <v>0</v>
      </c>
      <c r="F756" s="468"/>
      <c r="G756" s="468"/>
      <c r="H756" s="447"/>
      <c r="I756" s="473"/>
      <c r="J756" s="468"/>
      <c r="K756" s="468"/>
      <c r="L756" s="447"/>
      <c r="M756" s="474"/>
      <c r="N756" s="474"/>
      <c r="O756" s="474"/>
      <c r="P756" s="461">
        <v>0</v>
      </c>
      <c r="Q756" s="465"/>
    </row>
    <row r="757" spans="1:17" ht="18" customHeight="1">
      <c r="A757" s="450" t="s">
        <v>1010</v>
      </c>
      <c r="B757" s="447"/>
      <c r="C757" s="447"/>
      <c r="D757" s="448"/>
      <c r="E757" s="441">
        <v>0</v>
      </c>
      <c r="F757" s="468"/>
      <c r="G757" s="468"/>
      <c r="H757" s="447"/>
      <c r="I757" s="473"/>
      <c r="J757" s="468"/>
      <c r="K757" s="468"/>
      <c r="L757" s="447"/>
      <c r="M757" s="474"/>
      <c r="N757" s="474"/>
      <c r="O757" s="474"/>
      <c r="P757" s="461">
        <v>0</v>
      </c>
      <c r="Q757" s="465"/>
    </row>
    <row r="758" spans="1:17" ht="18" customHeight="1">
      <c r="A758" s="450" t="s">
        <v>1011</v>
      </c>
      <c r="B758" s="447"/>
      <c r="C758" s="447"/>
      <c r="D758" s="448"/>
      <c r="E758" s="441">
        <v>0</v>
      </c>
      <c r="F758" s="468"/>
      <c r="G758" s="468"/>
      <c r="H758" s="447"/>
      <c r="I758" s="473"/>
      <c r="J758" s="468"/>
      <c r="K758" s="468"/>
      <c r="L758" s="447"/>
      <c r="M758" s="474"/>
      <c r="N758" s="474"/>
      <c r="O758" s="474"/>
      <c r="P758" s="461">
        <v>0</v>
      </c>
      <c r="Q758" s="465"/>
    </row>
    <row r="759" spans="1:17" ht="18" customHeight="1">
      <c r="A759" s="450" t="s">
        <v>1012</v>
      </c>
      <c r="B759" s="447">
        <v>304</v>
      </c>
      <c r="C759" s="447">
        <v>100</v>
      </c>
      <c r="D759" s="448">
        <v>69</v>
      </c>
      <c r="E759" s="441">
        <v>373</v>
      </c>
      <c r="F759" s="468"/>
      <c r="G759" s="468"/>
      <c r="H759" s="447">
        <v>100</v>
      </c>
      <c r="I759" s="473"/>
      <c r="J759" s="468"/>
      <c r="K759" s="468"/>
      <c r="L759" s="447">
        <v>100</v>
      </c>
      <c r="M759" s="474"/>
      <c r="N759" s="474"/>
      <c r="O759" s="474"/>
      <c r="P759" s="461">
        <v>100</v>
      </c>
      <c r="Q759" s="465"/>
    </row>
    <row r="760" spans="1:17" ht="18" customHeight="1">
      <c r="A760" s="450" t="s">
        <v>1013</v>
      </c>
      <c r="B760" s="468"/>
      <c r="C760" s="468"/>
      <c r="D760" s="446">
        <f>SUM(D761:D765)</f>
        <v>0</v>
      </c>
      <c r="E760" s="441">
        <v>0</v>
      </c>
      <c r="F760" s="468"/>
      <c r="G760" s="468"/>
      <c r="H760" s="468"/>
      <c r="I760" s="473"/>
      <c r="J760" s="468"/>
      <c r="K760" s="468"/>
      <c r="L760" s="468"/>
      <c r="M760" s="474"/>
      <c r="N760" s="474"/>
      <c r="O760" s="474"/>
      <c r="P760" s="461">
        <v>0</v>
      </c>
      <c r="Q760" s="465"/>
    </row>
    <row r="761" spans="1:17" ht="18" customHeight="1">
      <c r="A761" s="450" t="s">
        <v>1014</v>
      </c>
      <c r="B761" s="468"/>
      <c r="C761" s="468"/>
      <c r="D761" s="448"/>
      <c r="E761" s="441">
        <v>0</v>
      </c>
      <c r="F761" s="468"/>
      <c r="G761" s="468"/>
      <c r="H761" s="468"/>
      <c r="I761" s="473"/>
      <c r="J761" s="468"/>
      <c r="K761" s="468"/>
      <c r="L761" s="468"/>
      <c r="M761" s="474"/>
      <c r="N761" s="474"/>
      <c r="O761" s="474"/>
      <c r="P761" s="461">
        <v>0</v>
      </c>
      <c r="Q761" s="465"/>
    </row>
    <row r="762" spans="1:17" ht="18" customHeight="1">
      <c r="A762" s="450" t="s">
        <v>1015</v>
      </c>
      <c r="B762" s="468"/>
      <c r="C762" s="468"/>
      <c r="D762" s="448"/>
      <c r="E762" s="441">
        <v>0</v>
      </c>
      <c r="F762" s="468"/>
      <c r="G762" s="468"/>
      <c r="H762" s="468"/>
      <c r="I762" s="473"/>
      <c r="J762" s="468"/>
      <c r="K762" s="468"/>
      <c r="L762" s="468"/>
      <c r="M762" s="474"/>
      <c r="N762" s="474"/>
      <c r="O762" s="474"/>
      <c r="P762" s="461">
        <v>0</v>
      </c>
      <c r="Q762" s="465"/>
    </row>
    <row r="763" spans="1:17" ht="18" customHeight="1">
      <c r="A763" s="450" t="s">
        <v>1016</v>
      </c>
      <c r="B763" s="468"/>
      <c r="C763" s="468"/>
      <c r="D763" s="448"/>
      <c r="E763" s="441">
        <v>0</v>
      </c>
      <c r="F763" s="468"/>
      <c r="G763" s="468"/>
      <c r="H763" s="468"/>
      <c r="I763" s="473"/>
      <c r="J763" s="468"/>
      <c r="K763" s="468"/>
      <c r="L763" s="468"/>
      <c r="M763" s="474"/>
      <c r="N763" s="474"/>
      <c r="O763" s="474"/>
      <c r="P763" s="461">
        <v>0</v>
      </c>
      <c r="Q763" s="465"/>
    </row>
    <row r="764" spans="1:17" ht="18" customHeight="1">
      <c r="A764" s="450" t="s">
        <v>1017</v>
      </c>
      <c r="B764" s="468"/>
      <c r="C764" s="468"/>
      <c r="D764" s="448"/>
      <c r="E764" s="441">
        <v>0</v>
      </c>
      <c r="F764" s="468"/>
      <c r="G764" s="468"/>
      <c r="H764" s="468"/>
      <c r="I764" s="473"/>
      <c r="J764" s="468"/>
      <c r="K764" s="468"/>
      <c r="L764" s="468"/>
      <c r="M764" s="445">
        <f>SUM(M765:M769)</f>
        <v>0</v>
      </c>
      <c r="N764" s="445">
        <f>SUM(N765:N769)</f>
        <v>0</v>
      </c>
      <c r="O764" s="445"/>
      <c r="P764" s="461">
        <v>0</v>
      </c>
      <c r="Q764" s="465"/>
    </row>
    <row r="765" spans="1:17" ht="18" customHeight="1">
      <c r="A765" s="450" t="s">
        <v>1018</v>
      </c>
      <c r="B765" s="468"/>
      <c r="C765" s="468"/>
      <c r="D765" s="448"/>
      <c r="E765" s="441">
        <v>0</v>
      </c>
      <c r="F765" s="468"/>
      <c r="G765" s="468"/>
      <c r="H765" s="468"/>
      <c r="I765" s="473"/>
      <c r="J765" s="468"/>
      <c r="K765" s="468"/>
      <c r="L765" s="468"/>
      <c r="M765" s="474"/>
      <c r="N765" s="474"/>
      <c r="O765" s="474"/>
      <c r="P765" s="461">
        <v>0</v>
      </c>
      <c r="Q765" s="465"/>
    </row>
    <row r="766" spans="1:17" ht="18" customHeight="1">
      <c r="A766" s="450" t="s">
        <v>1019</v>
      </c>
      <c r="B766" s="445">
        <f aca="true" t="shared" si="160" ref="B766:H766">SUM(B767:B771)</f>
        <v>20</v>
      </c>
      <c r="C766" s="445">
        <f t="shared" si="160"/>
        <v>0</v>
      </c>
      <c r="D766" s="446">
        <f t="shared" si="160"/>
        <v>110</v>
      </c>
      <c r="E766" s="441">
        <v>130</v>
      </c>
      <c r="F766" s="445">
        <f t="shared" si="160"/>
        <v>0</v>
      </c>
      <c r="G766" s="445">
        <f t="shared" si="160"/>
        <v>0</v>
      </c>
      <c r="H766" s="445">
        <f t="shared" si="160"/>
        <v>0</v>
      </c>
      <c r="I766" s="445">
        <f aca="true" t="shared" si="161" ref="I766:O766">SUM(I767:I771)</f>
        <v>0</v>
      </c>
      <c r="J766" s="445">
        <f t="shared" si="161"/>
        <v>0</v>
      </c>
      <c r="K766" s="445">
        <f t="shared" si="161"/>
        <v>0</v>
      </c>
      <c r="L766" s="445">
        <f t="shared" si="161"/>
        <v>0</v>
      </c>
      <c r="M766" s="445">
        <f t="shared" si="161"/>
        <v>0</v>
      </c>
      <c r="N766" s="445">
        <f t="shared" si="161"/>
        <v>0</v>
      </c>
      <c r="O766" s="445">
        <f t="shared" si="161"/>
        <v>0</v>
      </c>
      <c r="P766" s="461">
        <v>0</v>
      </c>
      <c r="Q766" s="465"/>
    </row>
    <row r="767" spans="1:17" ht="18" customHeight="1">
      <c r="A767" s="450" t="s">
        <v>1020</v>
      </c>
      <c r="B767" s="468"/>
      <c r="C767" s="468"/>
      <c r="D767" s="448"/>
      <c r="E767" s="441">
        <v>0</v>
      </c>
      <c r="F767" s="468"/>
      <c r="G767" s="468"/>
      <c r="H767" s="468"/>
      <c r="I767" s="473"/>
      <c r="J767" s="468"/>
      <c r="K767" s="468"/>
      <c r="L767" s="468"/>
      <c r="M767" s="474"/>
      <c r="N767" s="474"/>
      <c r="O767" s="474"/>
      <c r="P767" s="461">
        <v>0</v>
      </c>
      <c r="Q767" s="465"/>
    </row>
    <row r="768" spans="1:17" ht="18" customHeight="1">
      <c r="A768" s="450" t="s">
        <v>1021</v>
      </c>
      <c r="B768" s="447">
        <v>20</v>
      </c>
      <c r="C768" s="468"/>
      <c r="D768" s="448">
        <v>20</v>
      </c>
      <c r="E768" s="441">
        <v>40</v>
      </c>
      <c r="F768" s="468"/>
      <c r="G768" s="468"/>
      <c r="H768" s="468"/>
      <c r="I768" s="473"/>
      <c r="J768" s="468"/>
      <c r="K768" s="468"/>
      <c r="L768" s="468"/>
      <c r="M768" s="474"/>
      <c r="N768" s="474"/>
      <c r="O768" s="474"/>
      <c r="P768" s="461">
        <v>0</v>
      </c>
      <c r="Q768" s="465"/>
    </row>
    <row r="769" spans="1:17" ht="18" customHeight="1">
      <c r="A769" s="450" t="s">
        <v>1022</v>
      </c>
      <c r="B769" s="468"/>
      <c r="C769" s="468"/>
      <c r="D769" s="448"/>
      <c r="E769" s="441">
        <v>0</v>
      </c>
      <c r="F769" s="468"/>
      <c r="G769" s="468"/>
      <c r="H769" s="468"/>
      <c r="I769" s="473"/>
      <c r="J769" s="468"/>
      <c r="K769" s="468"/>
      <c r="L769" s="468"/>
      <c r="M769" s="474"/>
      <c r="N769" s="474"/>
      <c r="O769" s="474"/>
      <c r="P769" s="461">
        <v>0</v>
      </c>
      <c r="Q769" s="465"/>
    </row>
    <row r="770" spans="1:17" ht="18" customHeight="1">
      <c r="A770" s="450" t="s">
        <v>1023</v>
      </c>
      <c r="B770" s="468"/>
      <c r="C770" s="468"/>
      <c r="D770" s="448"/>
      <c r="E770" s="441">
        <v>0</v>
      </c>
      <c r="F770" s="468"/>
      <c r="G770" s="468"/>
      <c r="H770" s="468"/>
      <c r="I770" s="473"/>
      <c r="J770" s="468"/>
      <c r="K770" s="468"/>
      <c r="L770" s="468"/>
      <c r="M770" s="445">
        <f>SUM(M771:M775)</f>
        <v>0</v>
      </c>
      <c r="N770" s="445">
        <f>SUM(N771:N775)</f>
        <v>0</v>
      </c>
      <c r="O770" s="445"/>
      <c r="P770" s="461">
        <v>0</v>
      </c>
      <c r="Q770" s="465"/>
    </row>
    <row r="771" spans="1:17" ht="18" customHeight="1">
      <c r="A771" s="450" t="s">
        <v>1024</v>
      </c>
      <c r="B771" s="468"/>
      <c r="C771" s="468"/>
      <c r="D771" s="448">
        <v>90</v>
      </c>
      <c r="E771" s="441">
        <v>90</v>
      </c>
      <c r="F771" s="468"/>
      <c r="G771" s="468"/>
      <c r="H771" s="468"/>
      <c r="I771" s="473"/>
      <c r="J771" s="468"/>
      <c r="K771" s="468"/>
      <c r="L771" s="468"/>
      <c r="M771" s="474"/>
      <c r="N771" s="474"/>
      <c r="O771" s="474"/>
      <c r="P771" s="461">
        <v>0</v>
      </c>
      <c r="Q771" s="465"/>
    </row>
    <row r="772" spans="1:17" ht="18" customHeight="1">
      <c r="A772" s="450" t="s">
        <v>1025</v>
      </c>
      <c r="B772" s="445">
        <f aca="true" t="shared" si="162" ref="B772:H772">SUM(B773:B777)</f>
        <v>220</v>
      </c>
      <c r="C772" s="445">
        <f t="shared" si="162"/>
        <v>0</v>
      </c>
      <c r="D772" s="446">
        <f t="shared" si="162"/>
        <v>220</v>
      </c>
      <c r="E772" s="441">
        <v>440</v>
      </c>
      <c r="F772" s="445">
        <f t="shared" si="162"/>
        <v>0</v>
      </c>
      <c r="G772" s="445">
        <f t="shared" si="162"/>
        <v>0</v>
      </c>
      <c r="H772" s="445">
        <f t="shared" si="162"/>
        <v>0</v>
      </c>
      <c r="I772" s="445">
        <f aca="true" t="shared" si="163" ref="I772:O772">SUM(I773:I777)</f>
        <v>0</v>
      </c>
      <c r="J772" s="445">
        <f t="shared" si="163"/>
        <v>0</v>
      </c>
      <c r="K772" s="445">
        <f t="shared" si="163"/>
        <v>0</v>
      </c>
      <c r="L772" s="445">
        <f t="shared" si="163"/>
        <v>0</v>
      </c>
      <c r="M772" s="445">
        <f t="shared" si="163"/>
        <v>0</v>
      </c>
      <c r="N772" s="445">
        <f t="shared" si="163"/>
        <v>0</v>
      </c>
      <c r="O772" s="445">
        <f t="shared" si="163"/>
        <v>0</v>
      </c>
      <c r="P772" s="461">
        <v>0</v>
      </c>
      <c r="Q772" s="465"/>
    </row>
    <row r="773" spans="1:17" ht="18" customHeight="1">
      <c r="A773" s="450" t="s">
        <v>1026</v>
      </c>
      <c r="B773" s="468">
        <v>220</v>
      </c>
      <c r="C773" s="468"/>
      <c r="D773" s="448">
        <v>220</v>
      </c>
      <c r="E773" s="441">
        <v>440</v>
      </c>
      <c r="F773" s="468"/>
      <c r="G773" s="468"/>
      <c r="H773" s="468"/>
      <c r="I773" s="473"/>
      <c r="J773" s="468"/>
      <c r="K773" s="468"/>
      <c r="L773" s="468"/>
      <c r="M773" s="474"/>
      <c r="N773" s="474"/>
      <c r="O773" s="474"/>
      <c r="P773" s="461">
        <v>0</v>
      </c>
      <c r="Q773" s="465"/>
    </row>
    <row r="774" spans="1:17" ht="18" customHeight="1">
      <c r="A774" s="450" t="s">
        <v>1027</v>
      </c>
      <c r="B774" s="468"/>
      <c r="C774" s="468"/>
      <c r="D774" s="448"/>
      <c r="E774" s="441">
        <v>0</v>
      </c>
      <c r="F774" s="468"/>
      <c r="G774" s="468"/>
      <c r="H774" s="468"/>
      <c r="I774" s="473"/>
      <c r="J774" s="468"/>
      <c r="K774" s="468"/>
      <c r="L774" s="468"/>
      <c r="M774" s="474"/>
      <c r="N774" s="474"/>
      <c r="O774" s="474"/>
      <c r="P774" s="461">
        <v>0</v>
      </c>
      <c r="Q774" s="465"/>
    </row>
    <row r="775" spans="1:17" ht="18" customHeight="1">
      <c r="A775" s="450" t="s">
        <v>1028</v>
      </c>
      <c r="B775" s="468"/>
      <c r="C775" s="468"/>
      <c r="D775" s="448"/>
      <c r="E775" s="441">
        <v>0</v>
      </c>
      <c r="F775" s="468"/>
      <c r="G775" s="468"/>
      <c r="H775" s="468"/>
      <c r="I775" s="473"/>
      <c r="J775" s="468"/>
      <c r="K775" s="468"/>
      <c r="L775" s="468"/>
      <c r="M775" s="474"/>
      <c r="N775" s="474"/>
      <c r="O775" s="474"/>
      <c r="P775" s="461">
        <v>0</v>
      </c>
      <c r="Q775" s="465"/>
    </row>
    <row r="776" spans="1:17" ht="18" customHeight="1">
      <c r="A776" s="450" t="s">
        <v>1029</v>
      </c>
      <c r="B776" s="468"/>
      <c r="C776" s="468"/>
      <c r="D776" s="448"/>
      <c r="E776" s="441">
        <v>0</v>
      </c>
      <c r="F776" s="468"/>
      <c r="G776" s="468"/>
      <c r="H776" s="468"/>
      <c r="I776" s="473"/>
      <c r="J776" s="468"/>
      <c r="K776" s="468"/>
      <c r="L776" s="468"/>
      <c r="M776" s="474"/>
      <c r="N776" s="474"/>
      <c r="O776" s="474"/>
      <c r="P776" s="461">
        <v>0</v>
      </c>
      <c r="Q776" s="465"/>
    </row>
    <row r="777" spans="1:17" ht="18" customHeight="1">
      <c r="A777" s="450" t="s">
        <v>1030</v>
      </c>
      <c r="B777" s="468"/>
      <c r="C777" s="468"/>
      <c r="D777" s="448"/>
      <c r="E777" s="441">
        <v>0</v>
      </c>
      <c r="F777" s="468"/>
      <c r="G777" s="468"/>
      <c r="H777" s="468"/>
      <c r="I777" s="473"/>
      <c r="J777" s="468"/>
      <c r="K777" s="468"/>
      <c r="L777" s="468"/>
      <c r="M777" s="474"/>
      <c r="N777" s="474"/>
      <c r="O777" s="474"/>
      <c r="P777" s="461">
        <v>0</v>
      </c>
      <c r="Q777" s="465"/>
    </row>
    <row r="778" spans="1:17" ht="18" customHeight="1">
      <c r="A778" s="450" t="s">
        <v>1031</v>
      </c>
      <c r="B778" s="468"/>
      <c r="C778" s="468"/>
      <c r="D778" s="446">
        <f>SUM(D779:D780)</f>
        <v>0</v>
      </c>
      <c r="E778" s="441">
        <v>0</v>
      </c>
      <c r="F778" s="468"/>
      <c r="G778" s="468"/>
      <c r="H778" s="468"/>
      <c r="I778" s="473"/>
      <c r="J778" s="468"/>
      <c r="K778" s="468"/>
      <c r="L778" s="468"/>
      <c r="M778" s="474"/>
      <c r="N778" s="474"/>
      <c r="O778" s="474"/>
      <c r="P778" s="461">
        <v>0</v>
      </c>
      <c r="Q778" s="465"/>
    </row>
    <row r="779" spans="1:17" ht="18" customHeight="1">
      <c r="A779" s="450" t="s">
        <v>1032</v>
      </c>
      <c r="B779" s="468"/>
      <c r="C779" s="468"/>
      <c r="D779" s="448"/>
      <c r="E779" s="441">
        <v>0</v>
      </c>
      <c r="F779" s="468"/>
      <c r="G779" s="468"/>
      <c r="H779" s="468"/>
      <c r="I779" s="473"/>
      <c r="J779" s="468"/>
      <c r="K779" s="468"/>
      <c r="L779" s="468"/>
      <c r="M779" s="474"/>
      <c r="N779" s="474"/>
      <c r="O779" s="474"/>
      <c r="P779" s="461">
        <v>0</v>
      </c>
      <c r="Q779" s="465"/>
    </row>
    <row r="780" spans="1:17" ht="18" customHeight="1">
      <c r="A780" s="450" t="s">
        <v>1033</v>
      </c>
      <c r="B780" s="468"/>
      <c r="C780" s="468"/>
      <c r="D780" s="448"/>
      <c r="E780" s="441">
        <v>0</v>
      </c>
      <c r="F780" s="468"/>
      <c r="G780" s="468"/>
      <c r="H780" s="468"/>
      <c r="I780" s="473"/>
      <c r="J780" s="468"/>
      <c r="K780" s="468"/>
      <c r="L780" s="468"/>
      <c r="M780" s="474"/>
      <c r="N780" s="474"/>
      <c r="O780" s="474"/>
      <c r="P780" s="461">
        <v>0</v>
      </c>
      <c r="Q780" s="465"/>
    </row>
    <row r="781" spans="1:17" ht="18" customHeight="1">
      <c r="A781" s="450" t="s">
        <v>1034</v>
      </c>
      <c r="B781" s="468"/>
      <c r="C781" s="468"/>
      <c r="D781" s="446">
        <f>SUM(D782:D783)</f>
        <v>0</v>
      </c>
      <c r="E781" s="441">
        <v>0</v>
      </c>
      <c r="F781" s="468"/>
      <c r="G781" s="468"/>
      <c r="H781" s="468"/>
      <c r="I781" s="473"/>
      <c r="J781" s="468"/>
      <c r="K781" s="468"/>
      <c r="L781" s="468"/>
      <c r="M781" s="474"/>
      <c r="N781" s="474"/>
      <c r="O781" s="474"/>
      <c r="P781" s="461">
        <v>0</v>
      </c>
      <c r="Q781" s="465"/>
    </row>
    <row r="782" spans="1:17" ht="18" customHeight="1">
      <c r="A782" s="450" t="s">
        <v>1035</v>
      </c>
      <c r="B782" s="468"/>
      <c r="C782" s="468"/>
      <c r="D782" s="448"/>
      <c r="E782" s="441">
        <v>0</v>
      </c>
      <c r="F782" s="468"/>
      <c r="G782" s="468"/>
      <c r="H782" s="468"/>
      <c r="I782" s="473"/>
      <c r="J782" s="468"/>
      <c r="K782" s="468"/>
      <c r="L782" s="468"/>
      <c r="M782" s="474"/>
      <c r="N782" s="474"/>
      <c r="O782" s="474"/>
      <c r="P782" s="461">
        <v>0</v>
      </c>
      <c r="Q782" s="465"/>
    </row>
    <row r="783" spans="1:17" ht="18" customHeight="1">
      <c r="A783" s="450" t="s">
        <v>1036</v>
      </c>
      <c r="B783" s="468"/>
      <c r="C783" s="468"/>
      <c r="D783" s="448"/>
      <c r="E783" s="441">
        <v>0</v>
      </c>
      <c r="F783" s="468"/>
      <c r="G783" s="468"/>
      <c r="H783" s="468"/>
      <c r="I783" s="473"/>
      <c r="J783" s="468"/>
      <c r="K783" s="468"/>
      <c r="L783" s="468"/>
      <c r="M783" s="474"/>
      <c r="N783" s="474"/>
      <c r="O783" s="474"/>
      <c r="P783" s="461">
        <v>0</v>
      </c>
      <c r="Q783" s="465"/>
    </row>
    <row r="784" spans="1:17" ht="18" customHeight="1">
      <c r="A784" s="450" t="s">
        <v>1037</v>
      </c>
      <c r="B784" s="468"/>
      <c r="C784" s="468"/>
      <c r="D784" s="446"/>
      <c r="E784" s="441">
        <v>0</v>
      </c>
      <c r="F784" s="468"/>
      <c r="G784" s="468"/>
      <c r="H784" s="468"/>
      <c r="I784" s="473"/>
      <c r="J784" s="468"/>
      <c r="K784" s="468"/>
      <c r="L784" s="468"/>
      <c r="M784" s="445">
        <f>SUM(M785:M789)</f>
        <v>0</v>
      </c>
      <c r="N784" s="445">
        <f>SUM(N785:N789)</f>
        <v>0</v>
      </c>
      <c r="O784" s="445"/>
      <c r="P784" s="461">
        <v>0</v>
      </c>
      <c r="Q784" s="465"/>
    </row>
    <row r="785" spans="1:17" ht="18" customHeight="1">
      <c r="A785" s="450" t="s">
        <v>1038</v>
      </c>
      <c r="B785" s="468"/>
      <c r="C785" s="468"/>
      <c r="D785" s="446"/>
      <c r="E785" s="441">
        <v>0</v>
      </c>
      <c r="F785" s="468"/>
      <c r="G785" s="468"/>
      <c r="H785" s="468"/>
      <c r="I785" s="473"/>
      <c r="J785" s="468"/>
      <c r="K785" s="468"/>
      <c r="L785" s="468"/>
      <c r="M785" s="474"/>
      <c r="N785" s="474"/>
      <c r="O785" s="474"/>
      <c r="P785" s="461">
        <v>0</v>
      </c>
      <c r="Q785" s="465"/>
    </row>
    <row r="786" spans="1:17" ht="18" customHeight="1">
      <c r="A786" s="450" t="s">
        <v>1039</v>
      </c>
      <c r="B786" s="445">
        <f aca="true" t="shared" si="164" ref="B786:H786">SUM(B787:B791)</f>
        <v>100</v>
      </c>
      <c r="C786" s="445">
        <f t="shared" si="164"/>
        <v>100</v>
      </c>
      <c r="D786" s="446">
        <f t="shared" si="164"/>
        <v>0</v>
      </c>
      <c r="E786" s="441">
        <v>100</v>
      </c>
      <c r="F786" s="445">
        <f t="shared" si="164"/>
        <v>0</v>
      </c>
      <c r="G786" s="445">
        <f t="shared" si="164"/>
        <v>0</v>
      </c>
      <c r="H786" s="445">
        <f t="shared" si="164"/>
        <v>100</v>
      </c>
      <c r="I786" s="445">
        <f aca="true" t="shared" si="165" ref="I786:O786">SUM(I787:I791)</f>
        <v>0</v>
      </c>
      <c r="J786" s="445">
        <f t="shared" si="165"/>
        <v>0</v>
      </c>
      <c r="K786" s="445">
        <f t="shared" si="165"/>
        <v>0</v>
      </c>
      <c r="L786" s="445">
        <f t="shared" si="165"/>
        <v>100</v>
      </c>
      <c r="M786" s="445">
        <f t="shared" si="165"/>
        <v>0</v>
      </c>
      <c r="N786" s="445">
        <f t="shared" si="165"/>
        <v>0</v>
      </c>
      <c r="O786" s="445">
        <f t="shared" si="165"/>
        <v>0</v>
      </c>
      <c r="P786" s="461">
        <v>100</v>
      </c>
      <c r="Q786" s="465"/>
    </row>
    <row r="787" spans="1:17" ht="18" customHeight="1">
      <c r="A787" s="450" t="s">
        <v>1040</v>
      </c>
      <c r="B787" s="468">
        <v>100</v>
      </c>
      <c r="C787" s="468">
        <v>100</v>
      </c>
      <c r="D787" s="448"/>
      <c r="E787" s="441">
        <v>100</v>
      </c>
      <c r="F787" s="468"/>
      <c r="G787" s="468"/>
      <c r="H787" s="468">
        <v>100</v>
      </c>
      <c r="I787" s="473"/>
      <c r="J787" s="468"/>
      <c r="K787" s="468"/>
      <c r="L787" s="468">
        <v>100</v>
      </c>
      <c r="M787" s="474"/>
      <c r="N787" s="474"/>
      <c r="O787" s="474"/>
      <c r="P787" s="461">
        <v>100</v>
      </c>
      <c r="Q787" s="465"/>
    </row>
    <row r="788" spans="1:17" ht="18" customHeight="1">
      <c r="A788" s="450" t="s">
        <v>1041</v>
      </c>
      <c r="B788" s="468"/>
      <c r="C788" s="468"/>
      <c r="D788" s="448"/>
      <c r="E788" s="441">
        <v>0</v>
      </c>
      <c r="F788" s="468"/>
      <c r="G788" s="468"/>
      <c r="H788" s="468"/>
      <c r="I788" s="473"/>
      <c r="J788" s="468"/>
      <c r="K788" s="468"/>
      <c r="L788" s="468"/>
      <c r="M788" s="474"/>
      <c r="N788" s="474"/>
      <c r="O788" s="474"/>
      <c r="P788" s="461">
        <v>0</v>
      </c>
      <c r="Q788" s="465"/>
    </row>
    <row r="789" spans="1:17" ht="18" customHeight="1">
      <c r="A789" s="450" t="s">
        <v>1042</v>
      </c>
      <c r="B789" s="468"/>
      <c r="C789" s="468"/>
      <c r="D789" s="448"/>
      <c r="E789" s="441">
        <v>0</v>
      </c>
      <c r="F789" s="468"/>
      <c r="G789" s="468"/>
      <c r="H789" s="468"/>
      <c r="I789" s="473"/>
      <c r="J789" s="468"/>
      <c r="K789" s="468"/>
      <c r="L789" s="468"/>
      <c r="M789" s="474"/>
      <c r="N789" s="474"/>
      <c r="O789" s="474"/>
      <c r="P789" s="461">
        <v>0</v>
      </c>
      <c r="Q789" s="465"/>
    </row>
    <row r="790" spans="1:17" ht="18" customHeight="1">
      <c r="A790" s="450" t="s">
        <v>1043</v>
      </c>
      <c r="B790" s="468"/>
      <c r="C790" s="468"/>
      <c r="D790" s="448"/>
      <c r="E790" s="441">
        <v>0</v>
      </c>
      <c r="F790" s="468"/>
      <c r="G790" s="468"/>
      <c r="H790" s="468"/>
      <c r="I790" s="473"/>
      <c r="J790" s="468"/>
      <c r="K790" s="468"/>
      <c r="L790" s="468"/>
      <c r="M790" s="474"/>
      <c r="N790" s="474"/>
      <c r="O790" s="474"/>
      <c r="P790" s="461">
        <v>0</v>
      </c>
      <c r="Q790" s="465"/>
    </row>
    <row r="791" spans="1:17" ht="18" customHeight="1">
      <c r="A791" s="450" t="s">
        <v>1044</v>
      </c>
      <c r="B791" s="468"/>
      <c r="C791" s="468"/>
      <c r="D791" s="448"/>
      <c r="E791" s="441">
        <v>0</v>
      </c>
      <c r="F791" s="468"/>
      <c r="G791" s="468"/>
      <c r="H791" s="468"/>
      <c r="I791" s="473"/>
      <c r="J791" s="468"/>
      <c r="K791" s="468"/>
      <c r="L791" s="468"/>
      <c r="M791" s="474"/>
      <c r="N791" s="474"/>
      <c r="O791" s="474"/>
      <c r="P791" s="461">
        <v>0</v>
      </c>
      <c r="Q791" s="465"/>
    </row>
    <row r="792" spans="1:17" ht="18" customHeight="1">
      <c r="A792" s="450" t="s">
        <v>1045</v>
      </c>
      <c r="B792" s="468"/>
      <c r="C792" s="468"/>
      <c r="D792" s="446"/>
      <c r="E792" s="441">
        <v>0</v>
      </c>
      <c r="F792" s="468"/>
      <c r="G792" s="468"/>
      <c r="H792" s="468"/>
      <c r="I792" s="473"/>
      <c r="J792" s="468"/>
      <c r="K792" s="468"/>
      <c r="L792" s="468"/>
      <c r="M792" s="474"/>
      <c r="N792" s="474"/>
      <c r="O792" s="474"/>
      <c r="P792" s="461">
        <v>0</v>
      </c>
      <c r="Q792" s="465"/>
    </row>
    <row r="793" spans="1:17" ht="18" customHeight="1">
      <c r="A793" s="450" t="s">
        <v>1046</v>
      </c>
      <c r="B793" s="468"/>
      <c r="C793" s="468"/>
      <c r="D793" s="446"/>
      <c r="E793" s="441">
        <v>0</v>
      </c>
      <c r="F793" s="468"/>
      <c r="G793" s="468"/>
      <c r="H793" s="468"/>
      <c r="I793" s="473"/>
      <c r="J793" s="468"/>
      <c r="K793" s="468"/>
      <c r="L793" s="468"/>
      <c r="M793" s="474"/>
      <c r="N793" s="474"/>
      <c r="O793" s="474"/>
      <c r="P793" s="461">
        <v>0</v>
      </c>
      <c r="Q793" s="465"/>
    </row>
    <row r="794" spans="1:17" ht="18" customHeight="1">
      <c r="A794" s="450" t="s">
        <v>1047</v>
      </c>
      <c r="B794" s="468"/>
      <c r="C794" s="468"/>
      <c r="D794" s="446">
        <f>SUM(D795:D808)</f>
        <v>0</v>
      </c>
      <c r="E794" s="441">
        <v>0</v>
      </c>
      <c r="F794" s="468"/>
      <c r="G794" s="468"/>
      <c r="H794" s="468"/>
      <c r="I794" s="473"/>
      <c r="J794" s="468"/>
      <c r="K794" s="468"/>
      <c r="L794" s="468"/>
      <c r="M794" s="474"/>
      <c r="N794" s="474"/>
      <c r="O794" s="474"/>
      <c r="P794" s="461">
        <v>0</v>
      </c>
      <c r="Q794" s="465"/>
    </row>
    <row r="795" spans="1:17" ht="18" customHeight="1">
      <c r="A795" s="450" t="s">
        <v>453</v>
      </c>
      <c r="B795" s="468"/>
      <c r="C795" s="468"/>
      <c r="D795" s="448"/>
      <c r="E795" s="441">
        <v>0</v>
      </c>
      <c r="F795" s="468"/>
      <c r="G795" s="468"/>
      <c r="H795" s="468"/>
      <c r="I795" s="473"/>
      <c r="J795" s="468"/>
      <c r="K795" s="468"/>
      <c r="L795" s="468"/>
      <c r="M795" s="474"/>
      <c r="N795" s="474"/>
      <c r="O795" s="474"/>
      <c r="P795" s="461">
        <v>0</v>
      </c>
      <c r="Q795" s="465"/>
    </row>
    <row r="796" spans="1:17" ht="18" customHeight="1">
      <c r="A796" s="450" t="s">
        <v>454</v>
      </c>
      <c r="B796" s="468"/>
      <c r="C796" s="468"/>
      <c r="D796" s="448"/>
      <c r="E796" s="441">
        <v>0</v>
      </c>
      <c r="F796" s="468"/>
      <c r="G796" s="468"/>
      <c r="H796" s="468"/>
      <c r="I796" s="473"/>
      <c r="J796" s="468"/>
      <c r="K796" s="468"/>
      <c r="L796" s="468"/>
      <c r="M796" s="474"/>
      <c r="N796" s="474"/>
      <c r="O796" s="474"/>
      <c r="P796" s="461">
        <v>0</v>
      </c>
      <c r="Q796" s="465"/>
    </row>
    <row r="797" spans="1:17" ht="18" customHeight="1">
      <c r="A797" s="450" t="s">
        <v>455</v>
      </c>
      <c r="B797" s="468"/>
      <c r="C797" s="468"/>
      <c r="D797" s="448"/>
      <c r="E797" s="441">
        <v>0</v>
      </c>
      <c r="F797" s="468"/>
      <c r="G797" s="468"/>
      <c r="H797" s="468"/>
      <c r="I797" s="473"/>
      <c r="J797" s="468"/>
      <c r="K797" s="468"/>
      <c r="L797" s="468"/>
      <c r="M797" s="474"/>
      <c r="N797" s="474"/>
      <c r="O797" s="474"/>
      <c r="P797" s="461">
        <v>0</v>
      </c>
      <c r="Q797" s="465"/>
    </row>
    <row r="798" spans="1:17" ht="18" customHeight="1">
      <c r="A798" s="450" t="s">
        <v>1048</v>
      </c>
      <c r="B798" s="468"/>
      <c r="C798" s="468"/>
      <c r="D798" s="448"/>
      <c r="E798" s="441">
        <v>0</v>
      </c>
      <c r="F798" s="468"/>
      <c r="G798" s="468"/>
      <c r="H798" s="468"/>
      <c r="I798" s="473"/>
      <c r="J798" s="468"/>
      <c r="K798" s="468"/>
      <c r="L798" s="468"/>
      <c r="M798" s="474"/>
      <c r="N798" s="474"/>
      <c r="O798" s="474"/>
      <c r="P798" s="461">
        <v>0</v>
      </c>
      <c r="Q798" s="465"/>
    </row>
    <row r="799" spans="1:17" s="425" customFormat="1" ht="18" customHeight="1">
      <c r="A799" s="450" t="s">
        <v>1049</v>
      </c>
      <c r="B799" s="468"/>
      <c r="C799" s="468"/>
      <c r="D799" s="448"/>
      <c r="E799" s="441">
        <v>0</v>
      </c>
      <c r="F799" s="468"/>
      <c r="G799" s="468"/>
      <c r="H799" s="468"/>
      <c r="I799" s="473"/>
      <c r="J799" s="468"/>
      <c r="K799" s="468"/>
      <c r="L799" s="468"/>
      <c r="M799" s="474"/>
      <c r="N799" s="474"/>
      <c r="O799" s="474"/>
      <c r="P799" s="461">
        <v>0</v>
      </c>
      <c r="Q799" s="464"/>
    </row>
    <row r="800" spans="1:17" ht="18" customHeight="1">
      <c r="A800" s="450" t="s">
        <v>1050</v>
      </c>
      <c r="B800" s="468"/>
      <c r="C800" s="468"/>
      <c r="D800" s="448"/>
      <c r="E800" s="441">
        <v>0</v>
      </c>
      <c r="F800" s="468"/>
      <c r="G800" s="468"/>
      <c r="H800" s="468"/>
      <c r="I800" s="473"/>
      <c r="J800" s="468"/>
      <c r="K800" s="468"/>
      <c r="L800" s="468"/>
      <c r="M800" s="474"/>
      <c r="N800" s="474"/>
      <c r="O800" s="474"/>
      <c r="P800" s="461">
        <v>0</v>
      </c>
      <c r="Q800" s="465"/>
    </row>
    <row r="801" spans="1:17" ht="18" customHeight="1">
      <c r="A801" s="450" t="s">
        <v>1051</v>
      </c>
      <c r="B801" s="468"/>
      <c r="C801" s="468"/>
      <c r="D801" s="448"/>
      <c r="E801" s="441">
        <v>0</v>
      </c>
      <c r="F801" s="468"/>
      <c r="G801" s="468"/>
      <c r="H801" s="468"/>
      <c r="I801" s="473"/>
      <c r="J801" s="468"/>
      <c r="K801" s="468"/>
      <c r="L801" s="468"/>
      <c r="M801" s="474"/>
      <c r="N801" s="474"/>
      <c r="O801" s="474"/>
      <c r="P801" s="461">
        <v>0</v>
      </c>
      <c r="Q801" s="465"/>
    </row>
    <row r="802" spans="1:17" ht="18" customHeight="1">
      <c r="A802" s="450" t="s">
        <v>1052</v>
      </c>
      <c r="B802" s="468"/>
      <c r="C802" s="468"/>
      <c r="D802" s="448"/>
      <c r="E802" s="441">
        <v>0</v>
      </c>
      <c r="F802" s="468"/>
      <c r="G802" s="468"/>
      <c r="H802" s="468"/>
      <c r="I802" s="473"/>
      <c r="J802" s="468"/>
      <c r="K802" s="468"/>
      <c r="L802" s="468"/>
      <c r="M802" s="474"/>
      <c r="N802" s="474"/>
      <c r="O802" s="474"/>
      <c r="P802" s="461">
        <v>0</v>
      </c>
      <c r="Q802" s="465"/>
    </row>
    <row r="803" spans="1:17" ht="18" customHeight="1">
      <c r="A803" s="450" t="s">
        <v>1053</v>
      </c>
      <c r="B803" s="468"/>
      <c r="C803" s="468"/>
      <c r="D803" s="448"/>
      <c r="E803" s="441">
        <v>0</v>
      </c>
      <c r="F803" s="468"/>
      <c r="G803" s="468"/>
      <c r="H803" s="468"/>
      <c r="I803" s="473"/>
      <c r="J803" s="468"/>
      <c r="K803" s="468"/>
      <c r="L803" s="468"/>
      <c r="M803" s="474"/>
      <c r="N803" s="474"/>
      <c r="O803" s="474"/>
      <c r="P803" s="461">
        <v>0</v>
      </c>
      <c r="Q803" s="465"/>
    </row>
    <row r="804" spans="1:17" ht="18" customHeight="1">
      <c r="A804" s="450" t="s">
        <v>1054</v>
      </c>
      <c r="B804" s="468"/>
      <c r="C804" s="468"/>
      <c r="D804" s="448"/>
      <c r="E804" s="441">
        <v>0</v>
      </c>
      <c r="F804" s="468"/>
      <c r="G804" s="468"/>
      <c r="H804" s="468"/>
      <c r="I804" s="473"/>
      <c r="J804" s="468"/>
      <c r="K804" s="468"/>
      <c r="L804" s="468"/>
      <c r="M804" s="474"/>
      <c r="N804" s="474"/>
      <c r="O804" s="474"/>
      <c r="P804" s="461">
        <v>0</v>
      </c>
      <c r="Q804" s="465"/>
    </row>
    <row r="805" spans="1:17" ht="18" customHeight="1">
      <c r="A805" s="450" t="s">
        <v>496</v>
      </c>
      <c r="B805" s="468"/>
      <c r="C805" s="468"/>
      <c r="D805" s="448"/>
      <c r="E805" s="441">
        <v>0</v>
      </c>
      <c r="F805" s="468"/>
      <c r="G805" s="468"/>
      <c r="H805" s="468"/>
      <c r="I805" s="473"/>
      <c r="J805" s="468"/>
      <c r="K805" s="468"/>
      <c r="L805" s="468"/>
      <c r="M805" s="474"/>
      <c r="N805" s="474"/>
      <c r="O805" s="474"/>
      <c r="P805" s="461">
        <v>0</v>
      </c>
      <c r="Q805" s="465"/>
    </row>
    <row r="806" spans="1:17" ht="18" customHeight="1">
      <c r="A806" s="450" t="s">
        <v>1055</v>
      </c>
      <c r="B806" s="468"/>
      <c r="C806" s="468"/>
      <c r="D806" s="448"/>
      <c r="E806" s="441">
        <v>0</v>
      </c>
      <c r="F806" s="468"/>
      <c r="G806" s="468"/>
      <c r="H806" s="468"/>
      <c r="I806" s="473"/>
      <c r="J806" s="468"/>
      <c r="K806" s="468"/>
      <c r="L806" s="468"/>
      <c r="M806" s="474"/>
      <c r="N806" s="474"/>
      <c r="O806" s="474"/>
      <c r="P806" s="461">
        <v>0</v>
      </c>
      <c r="Q806" s="465"/>
    </row>
    <row r="807" spans="1:17" ht="18" customHeight="1">
      <c r="A807" s="450" t="s">
        <v>462</v>
      </c>
      <c r="B807" s="468"/>
      <c r="C807" s="468"/>
      <c r="D807" s="448"/>
      <c r="E807" s="441">
        <v>0</v>
      </c>
      <c r="F807" s="468"/>
      <c r="G807" s="468"/>
      <c r="H807" s="468"/>
      <c r="I807" s="473"/>
      <c r="J807" s="468"/>
      <c r="K807" s="468"/>
      <c r="L807" s="468"/>
      <c r="M807" s="474"/>
      <c r="N807" s="474"/>
      <c r="O807" s="474"/>
      <c r="P807" s="461">
        <v>0</v>
      </c>
      <c r="Q807" s="465"/>
    </row>
    <row r="808" spans="1:17" ht="18" customHeight="1">
      <c r="A808" s="450" t="s">
        <v>1056</v>
      </c>
      <c r="B808" s="468"/>
      <c r="C808" s="468"/>
      <c r="D808" s="448"/>
      <c r="E808" s="441">
        <v>0</v>
      </c>
      <c r="F808" s="468"/>
      <c r="G808" s="468"/>
      <c r="H808" s="468"/>
      <c r="I808" s="473"/>
      <c r="J808" s="468"/>
      <c r="K808" s="468"/>
      <c r="L808" s="468"/>
      <c r="M808" s="482" t="e">
        <f>M809+M821+M822+M825+M826+M827</f>
        <v>#REF!</v>
      </c>
      <c r="N808" s="482" t="e">
        <f>N809+N821+N822+N825+N826+N827</f>
        <v>#REF!</v>
      </c>
      <c r="O808" s="482"/>
      <c r="P808" s="461">
        <v>0</v>
      </c>
      <c r="Q808" s="465"/>
    </row>
    <row r="809" spans="1:17" ht="18" customHeight="1">
      <c r="A809" s="450" t="s">
        <v>1057</v>
      </c>
      <c r="B809" s="468"/>
      <c r="C809" s="468"/>
      <c r="D809" s="446"/>
      <c r="E809" s="441">
        <v>0</v>
      </c>
      <c r="F809" s="468"/>
      <c r="G809" s="468"/>
      <c r="H809" s="468"/>
      <c r="I809" s="473"/>
      <c r="J809" s="468"/>
      <c r="K809" s="468"/>
      <c r="L809" s="468"/>
      <c r="M809" s="445" t="e">
        <f>SUM(M810:M820)</f>
        <v>#REF!</v>
      </c>
      <c r="N809" s="445" t="e">
        <f>SUM(N810:N820)</f>
        <v>#REF!</v>
      </c>
      <c r="O809" s="445"/>
      <c r="P809" s="461">
        <v>0</v>
      </c>
      <c r="Q809" s="465"/>
    </row>
    <row r="810" spans="1:17" ht="18" customHeight="1">
      <c r="A810" s="442" t="s">
        <v>1058</v>
      </c>
      <c r="B810" s="482">
        <f aca="true" t="shared" si="166" ref="B810:H810">B811+B823+B824+B827+B828+B829</f>
        <v>4994</v>
      </c>
      <c r="C810" s="482">
        <f t="shared" si="166"/>
        <v>4052</v>
      </c>
      <c r="D810" s="481">
        <f>SUM(D811,D823,D824,D827,D828,D829)</f>
        <v>106</v>
      </c>
      <c r="E810" s="441">
        <v>5100</v>
      </c>
      <c r="F810" s="482">
        <f t="shared" si="166"/>
        <v>2709</v>
      </c>
      <c r="G810" s="482">
        <f t="shared" si="166"/>
        <v>2709</v>
      </c>
      <c r="H810" s="482">
        <f t="shared" si="166"/>
        <v>4052</v>
      </c>
      <c r="I810" s="482">
        <f aca="true" t="shared" si="167" ref="I810:O810">I811+I823+I824+I827+I828+I829</f>
        <v>2709</v>
      </c>
      <c r="J810" s="482">
        <f t="shared" si="167"/>
        <v>2709</v>
      </c>
      <c r="K810" s="482">
        <f t="shared" si="167"/>
        <v>2709</v>
      </c>
      <c r="L810" s="482">
        <f t="shared" si="167"/>
        <v>4052</v>
      </c>
      <c r="M810" s="482" t="e">
        <f t="shared" si="167"/>
        <v>#REF!</v>
      </c>
      <c r="N810" s="482" t="e">
        <f t="shared" si="167"/>
        <v>#REF!</v>
      </c>
      <c r="O810" s="482">
        <f t="shared" si="167"/>
        <v>0</v>
      </c>
      <c r="P810" s="461">
        <v>4052</v>
      </c>
      <c r="Q810" s="465"/>
    </row>
    <row r="811" spans="1:17" ht="18" customHeight="1">
      <c r="A811" s="450" t="s">
        <v>1059</v>
      </c>
      <c r="B811" s="445">
        <f aca="true" t="shared" si="168" ref="B811:H811">SUM(B812:B822)</f>
        <v>1011</v>
      </c>
      <c r="C811" s="445">
        <f t="shared" si="168"/>
        <v>999</v>
      </c>
      <c r="D811" s="446">
        <f t="shared" si="168"/>
        <v>36</v>
      </c>
      <c r="E811" s="441">
        <v>1047</v>
      </c>
      <c r="F811" s="445">
        <f t="shared" si="168"/>
        <v>0</v>
      </c>
      <c r="G811" s="445">
        <f t="shared" si="168"/>
        <v>0</v>
      </c>
      <c r="H811" s="445">
        <f t="shared" si="168"/>
        <v>999</v>
      </c>
      <c r="I811" s="445">
        <f aca="true" t="shared" si="169" ref="I811:O811">SUM(I812:I822)</f>
        <v>0</v>
      </c>
      <c r="J811" s="445">
        <f t="shared" si="169"/>
        <v>0</v>
      </c>
      <c r="K811" s="445">
        <f t="shared" si="169"/>
        <v>0</v>
      </c>
      <c r="L811" s="445">
        <f t="shared" si="169"/>
        <v>999</v>
      </c>
      <c r="M811" s="445">
        <f t="shared" si="169"/>
        <v>0</v>
      </c>
      <c r="N811" s="445">
        <f t="shared" si="169"/>
        <v>0</v>
      </c>
      <c r="O811" s="445">
        <f t="shared" si="169"/>
        <v>0</v>
      </c>
      <c r="P811" s="461">
        <v>999</v>
      </c>
      <c r="Q811" s="465"/>
    </row>
    <row r="812" spans="1:17" ht="18" customHeight="1">
      <c r="A812" s="450" t="s">
        <v>1060</v>
      </c>
      <c r="B812" s="447">
        <v>240</v>
      </c>
      <c r="C812" s="447">
        <v>240</v>
      </c>
      <c r="D812" s="448"/>
      <c r="E812" s="441">
        <v>240</v>
      </c>
      <c r="F812" s="468"/>
      <c r="G812" s="468"/>
      <c r="H812" s="447">
        <v>240</v>
      </c>
      <c r="I812" s="473"/>
      <c r="J812" s="468"/>
      <c r="K812" s="468"/>
      <c r="L812" s="447">
        <v>240</v>
      </c>
      <c r="M812" s="474"/>
      <c r="N812" s="474"/>
      <c r="O812" s="474"/>
      <c r="P812" s="461">
        <v>240</v>
      </c>
      <c r="Q812" s="465"/>
    </row>
    <row r="813" spans="1:17" ht="18" customHeight="1">
      <c r="A813" s="450" t="s">
        <v>1061</v>
      </c>
      <c r="B813" s="447">
        <v>0</v>
      </c>
      <c r="C813" s="447">
        <v>0</v>
      </c>
      <c r="D813" s="448"/>
      <c r="E813" s="441">
        <v>0</v>
      </c>
      <c r="F813" s="468"/>
      <c r="G813" s="468"/>
      <c r="H813" s="447">
        <v>0</v>
      </c>
      <c r="I813" s="473"/>
      <c r="J813" s="468"/>
      <c r="K813" s="468"/>
      <c r="L813" s="447">
        <v>0</v>
      </c>
      <c r="M813" s="474"/>
      <c r="N813" s="474"/>
      <c r="O813" s="474"/>
      <c r="P813" s="461">
        <v>0</v>
      </c>
      <c r="Q813" s="465"/>
    </row>
    <row r="814" spans="1:17" ht="18" customHeight="1">
      <c r="A814" s="450" t="s">
        <v>1062</v>
      </c>
      <c r="B814" s="447">
        <v>0</v>
      </c>
      <c r="C814" s="447">
        <v>0</v>
      </c>
      <c r="D814" s="448"/>
      <c r="E814" s="441">
        <v>0</v>
      </c>
      <c r="F814" s="468"/>
      <c r="G814" s="468"/>
      <c r="H814" s="447">
        <v>0</v>
      </c>
      <c r="I814" s="473"/>
      <c r="J814" s="468"/>
      <c r="K814" s="468"/>
      <c r="L814" s="447">
        <v>0</v>
      </c>
      <c r="M814" s="474"/>
      <c r="N814" s="474"/>
      <c r="O814" s="474"/>
      <c r="P814" s="461">
        <v>0</v>
      </c>
      <c r="Q814" s="465"/>
    </row>
    <row r="815" spans="1:17" ht="18" customHeight="1">
      <c r="A815" s="450" t="s">
        <v>1063</v>
      </c>
      <c r="B815" s="447">
        <v>486</v>
      </c>
      <c r="C815" s="447">
        <v>486</v>
      </c>
      <c r="D815" s="448"/>
      <c r="E815" s="441">
        <v>486</v>
      </c>
      <c r="F815" s="468"/>
      <c r="G815" s="468"/>
      <c r="H815" s="447">
        <v>486</v>
      </c>
      <c r="I815" s="473"/>
      <c r="J815" s="468"/>
      <c r="K815" s="468"/>
      <c r="L815" s="447">
        <v>486</v>
      </c>
      <c r="M815" s="474"/>
      <c r="N815" s="474"/>
      <c r="O815" s="474"/>
      <c r="P815" s="461">
        <v>486</v>
      </c>
      <c r="Q815" s="465"/>
    </row>
    <row r="816" spans="1:17" ht="18" customHeight="1">
      <c r="A816" s="450" t="s">
        <v>1064</v>
      </c>
      <c r="B816" s="447">
        <v>1</v>
      </c>
      <c r="C816" s="447">
        <v>1</v>
      </c>
      <c r="D816" s="448"/>
      <c r="E816" s="441">
        <v>1</v>
      </c>
      <c r="F816" s="468"/>
      <c r="G816" s="468"/>
      <c r="H816" s="447">
        <v>1</v>
      </c>
      <c r="I816" s="473"/>
      <c r="J816" s="468"/>
      <c r="K816" s="468"/>
      <c r="L816" s="447">
        <v>1</v>
      </c>
      <c r="M816" s="474"/>
      <c r="N816" s="474"/>
      <c r="O816" s="474"/>
      <c r="P816" s="461">
        <v>1</v>
      </c>
      <c r="Q816" s="465"/>
    </row>
    <row r="817" spans="1:17" ht="18" customHeight="1">
      <c r="A817" s="450" t="s">
        <v>1065</v>
      </c>
      <c r="B817" s="447">
        <v>21</v>
      </c>
      <c r="C817" s="447">
        <v>21</v>
      </c>
      <c r="D817" s="448"/>
      <c r="E817" s="441">
        <v>21</v>
      </c>
      <c r="F817" s="468"/>
      <c r="G817" s="468"/>
      <c r="H817" s="447">
        <v>21</v>
      </c>
      <c r="I817" s="473"/>
      <c r="J817" s="468"/>
      <c r="K817" s="468"/>
      <c r="L817" s="447">
        <v>21</v>
      </c>
      <c r="M817" s="474"/>
      <c r="N817" s="474"/>
      <c r="O817" s="474"/>
      <c r="P817" s="461">
        <v>21</v>
      </c>
      <c r="Q817" s="465"/>
    </row>
    <row r="818" spans="1:17" ht="18" customHeight="1">
      <c r="A818" s="450" t="s">
        <v>1066</v>
      </c>
      <c r="B818" s="447">
        <v>0</v>
      </c>
      <c r="C818" s="447">
        <v>0</v>
      </c>
      <c r="D818" s="448"/>
      <c r="E818" s="441">
        <v>0</v>
      </c>
      <c r="F818" s="468"/>
      <c r="G818" s="468"/>
      <c r="H818" s="447">
        <v>0</v>
      </c>
      <c r="I818" s="473"/>
      <c r="J818" s="468"/>
      <c r="K818" s="468"/>
      <c r="L818" s="447">
        <v>0</v>
      </c>
      <c r="M818" s="474"/>
      <c r="N818" s="474"/>
      <c r="O818" s="474"/>
      <c r="P818" s="461">
        <v>0</v>
      </c>
      <c r="Q818" s="465"/>
    </row>
    <row r="819" spans="1:17" s="425" customFormat="1" ht="18" customHeight="1">
      <c r="A819" s="450" t="s">
        <v>1067</v>
      </c>
      <c r="B819" s="447">
        <v>0</v>
      </c>
      <c r="C819" s="447">
        <v>0</v>
      </c>
      <c r="D819" s="448"/>
      <c r="E819" s="441">
        <v>0</v>
      </c>
      <c r="F819" s="468"/>
      <c r="G819" s="468"/>
      <c r="H819" s="447">
        <v>0</v>
      </c>
      <c r="I819" s="473"/>
      <c r="J819" s="468"/>
      <c r="K819" s="468"/>
      <c r="L819" s="447">
        <v>0</v>
      </c>
      <c r="M819" s="474"/>
      <c r="N819" s="474"/>
      <c r="O819" s="474"/>
      <c r="P819" s="461">
        <v>0</v>
      </c>
      <c r="Q819" s="464"/>
    </row>
    <row r="820" spans="1:17" ht="18" customHeight="1">
      <c r="A820" s="450" t="s">
        <v>1068</v>
      </c>
      <c r="B820" s="447">
        <v>0</v>
      </c>
      <c r="C820" s="447">
        <v>0</v>
      </c>
      <c r="D820" s="448"/>
      <c r="E820" s="441">
        <v>0</v>
      </c>
      <c r="F820" s="468"/>
      <c r="G820" s="468"/>
      <c r="H820" s="447">
        <v>0</v>
      </c>
      <c r="I820" s="473"/>
      <c r="J820" s="468"/>
      <c r="K820" s="468"/>
      <c r="L820" s="447">
        <v>0</v>
      </c>
      <c r="M820" s="474"/>
      <c r="N820" s="474"/>
      <c r="O820" s="474"/>
      <c r="P820" s="461">
        <v>0</v>
      </c>
      <c r="Q820" s="465"/>
    </row>
    <row r="821" spans="1:17" ht="18" customHeight="1">
      <c r="A821" s="450" t="s">
        <v>1069</v>
      </c>
      <c r="B821" s="447">
        <v>0</v>
      </c>
      <c r="C821" s="447">
        <v>0</v>
      </c>
      <c r="D821" s="448"/>
      <c r="E821" s="441">
        <v>0</v>
      </c>
      <c r="F821" s="468"/>
      <c r="G821" s="468"/>
      <c r="H821" s="447">
        <v>0</v>
      </c>
      <c r="I821" s="473"/>
      <c r="J821" s="468"/>
      <c r="K821" s="468"/>
      <c r="L821" s="447">
        <v>0</v>
      </c>
      <c r="M821" s="474"/>
      <c r="N821" s="474"/>
      <c r="O821" s="474"/>
      <c r="P821" s="461">
        <v>0</v>
      </c>
      <c r="Q821" s="465"/>
    </row>
    <row r="822" spans="1:17" ht="18" customHeight="1">
      <c r="A822" s="450" t="s">
        <v>1070</v>
      </c>
      <c r="B822" s="447">
        <v>263</v>
      </c>
      <c r="C822" s="447">
        <v>251</v>
      </c>
      <c r="D822" s="448">
        <v>36</v>
      </c>
      <c r="E822" s="441">
        <v>299</v>
      </c>
      <c r="F822" s="468"/>
      <c r="G822" s="468"/>
      <c r="H822" s="447">
        <v>251</v>
      </c>
      <c r="I822" s="473"/>
      <c r="J822" s="468"/>
      <c r="K822" s="468"/>
      <c r="L822" s="447">
        <v>251</v>
      </c>
      <c r="M822" s="474"/>
      <c r="N822" s="474"/>
      <c r="O822" s="474"/>
      <c r="P822" s="461">
        <v>251</v>
      </c>
      <c r="Q822" s="465"/>
    </row>
    <row r="823" spans="1:17" ht="18" customHeight="1">
      <c r="A823" s="450" t="s">
        <v>1071</v>
      </c>
      <c r="B823" s="468">
        <v>89</v>
      </c>
      <c r="C823" s="468">
        <v>89</v>
      </c>
      <c r="D823" s="446">
        <v>5</v>
      </c>
      <c r="E823" s="441">
        <v>94</v>
      </c>
      <c r="F823" s="468"/>
      <c r="G823" s="468"/>
      <c r="H823" s="468">
        <v>89</v>
      </c>
      <c r="I823" s="473"/>
      <c r="J823" s="468"/>
      <c r="K823" s="468"/>
      <c r="L823" s="468">
        <v>89</v>
      </c>
      <c r="M823" s="474"/>
      <c r="N823" s="474"/>
      <c r="O823" s="474"/>
      <c r="P823" s="461">
        <v>89</v>
      </c>
      <c r="Q823" s="465"/>
    </row>
    <row r="824" spans="1:17" ht="18" customHeight="1">
      <c r="A824" s="450" t="s">
        <v>1072</v>
      </c>
      <c r="B824" s="445">
        <f aca="true" t="shared" si="170" ref="B824:H824">SUM(B825:B826)</f>
        <v>715</v>
      </c>
      <c r="C824" s="445">
        <f t="shared" si="170"/>
        <v>385</v>
      </c>
      <c r="D824" s="446">
        <f t="shared" si="170"/>
        <v>0</v>
      </c>
      <c r="E824" s="441">
        <v>715</v>
      </c>
      <c r="F824" s="445">
        <f t="shared" si="170"/>
        <v>0</v>
      </c>
      <c r="G824" s="445">
        <f t="shared" si="170"/>
        <v>0</v>
      </c>
      <c r="H824" s="445">
        <f t="shared" si="170"/>
        <v>385</v>
      </c>
      <c r="I824" s="445">
        <f aca="true" t="shared" si="171" ref="I824:O824">SUM(I825:I826)</f>
        <v>0</v>
      </c>
      <c r="J824" s="445">
        <f t="shared" si="171"/>
        <v>0</v>
      </c>
      <c r="K824" s="445">
        <f t="shared" si="171"/>
        <v>0</v>
      </c>
      <c r="L824" s="445">
        <f t="shared" si="171"/>
        <v>385</v>
      </c>
      <c r="M824" s="445">
        <f t="shared" si="171"/>
        <v>0</v>
      </c>
      <c r="N824" s="445">
        <f t="shared" si="171"/>
        <v>0</v>
      </c>
      <c r="O824" s="445">
        <f t="shared" si="171"/>
        <v>0</v>
      </c>
      <c r="P824" s="461">
        <v>385</v>
      </c>
      <c r="Q824" s="465"/>
    </row>
    <row r="825" spans="1:17" ht="18" customHeight="1">
      <c r="A825" s="450" t="s">
        <v>1073</v>
      </c>
      <c r="B825" s="468"/>
      <c r="C825" s="468"/>
      <c r="D825" s="448"/>
      <c r="E825" s="441">
        <v>0</v>
      </c>
      <c r="F825" s="468"/>
      <c r="G825" s="468"/>
      <c r="H825" s="468"/>
      <c r="I825" s="473"/>
      <c r="J825" s="468"/>
      <c r="K825" s="468"/>
      <c r="L825" s="468"/>
      <c r="M825" s="474"/>
      <c r="N825" s="474"/>
      <c r="O825" s="474"/>
      <c r="P825" s="461">
        <v>0</v>
      </c>
      <c r="Q825" s="465"/>
    </row>
    <row r="826" spans="1:17" ht="18" customHeight="1">
      <c r="A826" s="450" t="s">
        <v>1074</v>
      </c>
      <c r="B826" s="468">
        <v>715</v>
      </c>
      <c r="C826" s="468">
        <v>385</v>
      </c>
      <c r="D826" s="448"/>
      <c r="E826" s="441">
        <v>715</v>
      </c>
      <c r="F826" s="468"/>
      <c r="G826" s="468"/>
      <c r="H826" s="468">
        <v>385</v>
      </c>
      <c r="I826" s="473"/>
      <c r="J826" s="468"/>
      <c r="K826" s="468"/>
      <c r="L826" s="468">
        <v>385</v>
      </c>
      <c r="M826" s="474"/>
      <c r="N826" s="474"/>
      <c r="O826" s="474"/>
      <c r="P826" s="461">
        <v>385</v>
      </c>
      <c r="Q826" s="465"/>
    </row>
    <row r="827" spans="1:17" ht="18" customHeight="1">
      <c r="A827" s="450" t="s">
        <v>1075</v>
      </c>
      <c r="B827" s="468">
        <v>2589</v>
      </c>
      <c r="C827" s="468">
        <v>2349</v>
      </c>
      <c r="D827" s="446">
        <v>65</v>
      </c>
      <c r="E827" s="441">
        <v>2654</v>
      </c>
      <c r="F827" s="468">
        <v>2479</v>
      </c>
      <c r="G827" s="468">
        <v>2479</v>
      </c>
      <c r="H827" s="468">
        <v>2349</v>
      </c>
      <c r="I827" s="468">
        <v>2479</v>
      </c>
      <c r="J827" s="468">
        <v>2479</v>
      </c>
      <c r="K827" s="468">
        <v>2479</v>
      </c>
      <c r="L827" s="468">
        <v>2349</v>
      </c>
      <c r="M827" s="474"/>
      <c r="N827" s="474"/>
      <c r="O827" s="474"/>
      <c r="P827" s="461">
        <v>2349</v>
      </c>
      <c r="Q827" s="465"/>
    </row>
    <row r="828" spans="1:17" ht="18" customHeight="1">
      <c r="A828" s="450" t="s">
        <v>1076</v>
      </c>
      <c r="B828" s="468">
        <v>150</v>
      </c>
      <c r="C828" s="468">
        <v>150</v>
      </c>
      <c r="D828" s="446"/>
      <c r="E828" s="441">
        <v>150</v>
      </c>
      <c r="F828" s="468">
        <v>150</v>
      </c>
      <c r="G828" s="468">
        <v>150</v>
      </c>
      <c r="H828" s="468">
        <v>150</v>
      </c>
      <c r="I828" s="468">
        <v>150</v>
      </c>
      <c r="J828" s="468">
        <v>150</v>
      </c>
      <c r="K828" s="468">
        <v>150</v>
      </c>
      <c r="L828" s="468">
        <v>150</v>
      </c>
      <c r="M828" s="482" t="e">
        <f>M829+#REF!+M883+M910+M921+M932+M938+M945+M956</f>
        <v>#REF!</v>
      </c>
      <c r="N828" s="482" t="e">
        <f>N829+#REF!+N883+N910+N921+N932+N938+N945+N956</f>
        <v>#REF!</v>
      </c>
      <c r="O828" s="482"/>
      <c r="P828" s="461">
        <v>150</v>
      </c>
      <c r="Q828" s="465"/>
    </row>
    <row r="829" spans="1:17" ht="18" customHeight="1">
      <c r="A829" s="450" t="s">
        <v>1077</v>
      </c>
      <c r="B829" s="468">
        <v>440</v>
      </c>
      <c r="C829" s="468">
        <v>80</v>
      </c>
      <c r="D829" s="446"/>
      <c r="E829" s="441">
        <v>440</v>
      </c>
      <c r="F829" s="468">
        <v>80</v>
      </c>
      <c r="G829" s="468">
        <v>80</v>
      </c>
      <c r="H829" s="468">
        <v>80</v>
      </c>
      <c r="I829" s="468">
        <v>80</v>
      </c>
      <c r="J829" s="468">
        <v>80</v>
      </c>
      <c r="K829" s="468">
        <v>80</v>
      </c>
      <c r="L829" s="468">
        <v>80</v>
      </c>
      <c r="M829" s="445">
        <f>SUM(M830:M855)</f>
        <v>0</v>
      </c>
      <c r="N829" s="445">
        <f>SUM(N830:N855)</f>
        <v>0</v>
      </c>
      <c r="O829" s="445"/>
      <c r="P829" s="461">
        <v>80</v>
      </c>
      <c r="Q829" s="465"/>
    </row>
    <row r="830" spans="1:17" ht="18" customHeight="1">
      <c r="A830" s="442" t="s">
        <v>1078</v>
      </c>
      <c r="B830" s="482">
        <f aca="true" t="shared" si="172" ref="B830:H830">B831+B857+B885+B912+B923+B934+B940+B947+B958</f>
        <v>23630</v>
      </c>
      <c r="C830" s="482">
        <f t="shared" si="172"/>
        <v>11141</v>
      </c>
      <c r="D830" s="481">
        <f>SUM(D831,D857,D885,D912,D923,D934,D940,D947,D954,D958)</f>
        <v>11796</v>
      </c>
      <c r="E830" s="441">
        <v>35426</v>
      </c>
      <c r="F830" s="482">
        <f t="shared" si="172"/>
        <v>0</v>
      </c>
      <c r="G830" s="482">
        <f t="shared" si="172"/>
        <v>0</v>
      </c>
      <c r="H830" s="482">
        <f t="shared" si="172"/>
        <v>11141</v>
      </c>
      <c r="I830" s="482">
        <f aca="true" t="shared" si="173" ref="I830:O830">I831+I857+I885+I912+I923+I934+I940+I947+I958</f>
        <v>0</v>
      </c>
      <c r="J830" s="482">
        <f t="shared" si="173"/>
        <v>0</v>
      </c>
      <c r="K830" s="482">
        <f t="shared" si="173"/>
        <v>0</v>
      </c>
      <c r="L830" s="482">
        <f t="shared" si="173"/>
        <v>11141</v>
      </c>
      <c r="M830" s="482">
        <f t="shared" si="173"/>
        <v>0</v>
      </c>
      <c r="N830" s="482">
        <f t="shared" si="173"/>
        <v>0</v>
      </c>
      <c r="O830" s="482">
        <f t="shared" si="173"/>
        <v>333</v>
      </c>
      <c r="P830" s="461">
        <v>11474</v>
      </c>
      <c r="Q830" s="465"/>
    </row>
    <row r="831" spans="1:17" ht="18" customHeight="1">
      <c r="A831" s="450" t="s">
        <v>1079</v>
      </c>
      <c r="B831" s="445">
        <f aca="true" t="shared" si="174" ref="B831:H831">SUM(B832:B856)</f>
        <v>11926</v>
      </c>
      <c r="C831" s="445">
        <f t="shared" si="174"/>
        <v>4989</v>
      </c>
      <c r="D831" s="446">
        <f t="shared" si="174"/>
        <v>4910</v>
      </c>
      <c r="E831" s="441">
        <v>16836</v>
      </c>
      <c r="F831" s="445">
        <f t="shared" si="174"/>
        <v>0</v>
      </c>
      <c r="G831" s="445">
        <f t="shared" si="174"/>
        <v>0</v>
      </c>
      <c r="H831" s="445">
        <f t="shared" si="174"/>
        <v>4989</v>
      </c>
      <c r="I831" s="445">
        <f aca="true" t="shared" si="175" ref="I831:O831">SUM(I832:I856)</f>
        <v>0</v>
      </c>
      <c r="J831" s="445">
        <f t="shared" si="175"/>
        <v>0</v>
      </c>
      <c r="K831" s="445">
        <f t="shared" si="175"/>
        <v>0</v>
      </c>
      <c r="L831" s="445">
        <f t="shared" si="175"/>
        <v>4989</v>
      </c>
      <c r="M831" s="445">
        <f t="shared" si="175"/>
        <v>0</v>
      </c>
      <c r="N831" s="445">
        <f t="shared" si="175"/>
        <v>0</v>
      </c>
      <c r="O831" s="445">
        <f t="shared" si="175"/>
        <v>15</v>
      </c>
      <c r="P831" s="461">
        <v>5004</v>
      </c>
      <c r="Q831" s="465"/>
    </row>
    <row r="832" spans="1:17" ht="18" customHeight="1">
      <c r="A832" s="450" t="s">
        <v>1060</v>
      </c>
      <c r="B832" s="447">
        <v>191</v>
      </c>
      <c r="C832" s="447">
        <v>191</v>
      </c>
      <c r="D832" s="448"/>
      <c r="E832" s="441">
        <v>191</v>
      </c>
      <c r="F832" s="468"/>
      <c r="G832" s="468"/>
      <c r="H832" s="447">
        <v>191</v>
      </c>
      <c r="I832" s="473"/>
      <c r="J832" s="468"/>
      <c r="K832" s="468"/>
      <c r="L832" s="447">
        <v>191</v>
      </c>
      <c r="M832" s="474"/>
      <c r="N832" s="474"/>
      <c r="O832" s="474"/>
      <c r="P832" s="461">
        <v>191</v>
      </c>
      <c r="Q832" s="465"/>
    </row>
    <row r="833" spans="1:17" ht="18" customHeight="1">
      <c r="A833" s="450" t="s">
        <v>1061</v>
      </c>
      <c r="B833" s="447">
        <v>0</v>
      </c>
      <c r="C833" s="447">
        <v>0</v>
      </c>
      <c r="D833" s="448"/>
      <c r="E833" s="441">
        <v>0</v>
      </c>
      <c r="F833" s="468"/>
      <c r="G833" s="468"/>
      <c r="H833" s="447">
        <v>0</v>
      </c>
      <c r="I833" s="473"/>
      <c r="J833" s="468"/>
      <c r="K833" s="468"/>
      <c r="L833" s="447">
        <v>0</v>
      </c>
      <c r="M833" s="474"/>
      <c r="N833" s="474"/>
      <c r="O833" s="474"/>
      <c r="P833" s="461">
        <v>0</v>
      </c>
      <c r="Q833" s="465"/>
    </row>
    <row r="834" spans="1:17" ht="18" customHeight="1">
      <c r="A834" s="450" t="s">
        <v>1062</v>
      </c>
      <c r="B834" s="447">
        <v>0</v>
      </c>
      <c r="C834" s="447">
        <v>0</v>
      </c>
      <c r="D834" s="448"/>
      <c r="E834" s="441">
        <v>0</v>
      </c>
      <c r="F834" s="468"/>
      <c r="G834" s="468"/>
      <c r="H834" s="447">
        <v>0</v>
      </c>
      <c r="I834" s="473"/>
      <c r="J834" s="468"/>
      <c r="K834" s="468"/>
      <c r="L834" s="447">
        <v>0</v>
      </c>
      <c r="M834" s="474"/>
      <c r="N834" s="474"/>
      <c r="O834" s="474"/>
      <c r="P834" s="461">
        <v>0</v>
      </c>
      <c r="Q834" s="465"/>
    </row>
    <row r="835" spans="1:17" ht="18" customHeight="1">
      <c r="A835" s="450" t="s">
        <v>1080</v>
      </c>
      <c r="B835" s="447">
        <v>1936</v>
      </c>
      <c r="C835" s="447">
        <v>1936</v>
      </c>
      <c r="D835" s="448"/>
      <c r="E835" s="441">
        <v>1936</v>
      </c>
      <c r="F835" s="468"/>
      <c r="G835" s="468"/>
      <c r="H835" s="447">
        <v>1936</v>
      </c>
      <c r="I835" s="473"/>
      <c r="J835" s="468"/>
      <c r="K835" s="468"/>
      <c r="L835" s="447">
        <v>1936</v>
      </c>
      <c r="M835" s="474"/>
      <c r="N835" s="474"/>
      <c r="O835" s="474"/>
      <c r="P835" s="461">
        <v>1936</v>
      </c>
      <c r="Q835" s="465"/>
    </row>
    <row r="836" spans="1:17" ht="18" customHeight="1">
      <c r="A836" s="450" t="s">
        <v>1081</v>
      </c>
      <c r="B836" s="447">
        <v>0</v>
      </c>
      <c r="C836" s="447">
        <v>0</v>
      </c>
      <c r="D836" s="448"/>
      <c r="E836" s="441">
        <v>0</v>
      </c>
      <c r="F836" s="468"/>
      <c r="G836" s="468"/>
      <c r="H836" s="447">
        <v>0</v>
      </c>
      <c r="I836" s="473"/>
      <c r="J836" s="468"/>
      <c r="K836" s="468"/>
      <c r="L836" s="447">
        <v>0</v>
      </c>
      <c r="M836" s="474"/>
      <c r="N836" s="474"/>
      <c r="O836" s="474"/>
      <c r="P836" s="461">
        <v>0</v>
      </c>
      <c r="Q836" s="465"/>
    </row>
    <row r="837" spans="1:17" ht="18" customHeight="1">
      <c r="A837" s="450" t="s">
        <v>1082</v>
      </c>
      <c r="B837" s="447">
        <v>218</v>
      </c>
      <c r="C837" s="447"/>
      <c r="D837" s="448">
        <v>519</v>
      </c>
      <c r="E837" s="441">
        <v>737</v>
      </c>
      <c r="F837" s="468"/>
      <c r="G837" s="468"/>
      <c r="H837" s="447"/>
      <c r="I837" s="473"/>
      <c r="J837" s="468"/>
      <c r="K837" s="468"/>
      <c r="L837" s="447"/>
      <c r="M837" s="474"/>
      <c r="N837" s="474"/>
      <c r="O837" s="474"/>
      <c r="P837" s="461">
        <v>0</v>
      </c>
      <c r="Q837" s="465"/>
    </row>
    <row r="838" spans="1:17" ht="18" customHeight="1">
      <c r="A838" s="450" t="s">
        <v>1083</v>
      </c>
      <c r="B838" s="447">
        <v>109</v>
      </c>
      <c r="C838" s="447">
        <v>51</v>
      </c>
      <c r="D838" s="448">
        <v>63</v>
      </c>
      <c r="E838" s="441">
        <v>172</v>
      </c>
      <c r="F838" s="468"/>
      <c r="G838" s="468"/>
      <c r="H838" s="447">
        <v>51</v>
      </c>
      <c r="I838" s="473"/>
      <c r="J838" s="468"/>
      <c r="K838" s="468"/>
      <c r="L838" s="447">
        <v>51</v>
      </c>
      <c r="M838" s="474"/>
      <c r="N838" s="474"/>
      <c r="O838" s="474"/>
      <c r="P838" s="461">
        <v>51</v>
      </c>
      <c r="Q838" s="465"/>
    </row>
    <row r="839" spans="1:17" ht="18" customHeight="1">
      <c r="A839" s="450" t="s">
        <v>1084</v>
      </c>
      <c r="B839" s="447">
        <v>0</v>
      </c>
      <c r="C839" s="447">
        <v>0</v>
      </c>
      <c r="D839" s="448"/>
      <c r="E839" s="441">
        <v>0</v>
      </c>
      <c r="F839" s="468"/>
      <c r="G839" s="468"/>
      <c r="H839" s="447">
        <v>0</v>
      </c>
      <c r="I839" s="473"/>
      <c r="J839" s="468"/>
      <c r="K839" s="468"/>
      <c r="L839" s="447">
        <v>0</v>
      </c>
      <c r="M839" s="474"/>
      <c r="N839" s="474"/>
      <c r="O839" s="474"/>
      <c r="P839" s="461">
        <v>0</v>
      </c>
      <c r="Q839" s="465"/>
    </row>
    <row r="840" spans="1:17" ht="18" customHeight="1">
      <c r="A840" s="450" t="s">
        <v>1085</v>
      </c>
      <c r="B840" s="447">
        <v>10</v>
      </c>
      <c r="C840" s="447">
        <v>10</v>
      </c>
      <c r="D840" s="448"/>
      <c r="E840" s="441">
        <v>10</v>
      </c>
      <c r="F840" s="468"/>
      <c r="G840" s="468"/>
      <c r="H840" s="447">
        <v>10</v>
      </c>
      <c r="I840" s="473"/>
      <c r="J840" s="468"/>
      <c r="K840" s="468"/>
      <c r="L840" s="447">
        <v>10</v>
      </c>
      <c r="M840" s="474"/>
      <c r="N840" s="474"/>
      <c r="O840" s="474"/>
      <c r="P840" s="461">
        <v>10</v>
      </c>
      <c r="Q840" s="465"/>
    </row>
    <row r="841" spans="1:17" ht="18" customHeight="1">
      <c r="A841" s="450" t="s">
        <v>1086</v>
      </c>
      <c r="B841" s="447">
        <v>5</v>
      </c>
      <c r="C841" s="447">
        <v>5</v>
      </c>
      <c r="D841" s="448">
        <v>143</v>
      </c>
      <c r="E841" s="441">
        <v>148</v>
      </c>
      <c r="F841" s="468"/>
      <c r="G841" s="468"/>
      <c r="H841" s="447">
        <v>5</v>
      </c>
      <c r="I841" s="473"/>
      <c r="J841" s="468"/>
      <c r="K841" s="468"/>
      <c r="L841" s="447">
        <v>5</v>
      </c>
      <c r="M841" s="474"/>
      <c r="N841" s="474"/>
      <c r="O841" s="474"/>
      <c r="P841" s="461">
        <v>5</v>
      </c>
      <c r="Q841" s="465"/>
    </row>
    <row r="842" spans="1:17" ht="18" customHeight="1">
      <c r="A842" s="450" t="s">
        <v>1087</v>
      </c>
      <c r="B842" s="447">
        <v>5</v>
      </c>
      <c r="C842" s="447">
        <v>5</v>
      </c>
      <c r="D842" s="448"/>
      <c r="E842" s="441">
        <v>5</v>
      </c>
      <c r="F842" s="468"/>
      <c r="G842" s="468"/>
      <c r="H842" s="447">
        <v>5</v>
      </c>
      <c r="I842" s="473"/>
      <c r="J842" s="468"/>
      <c r="K842" s="468"/>
      <c r="L842" s="447">
        <v>5</v>
      </c>
      <c r="M842" s="474"/>
      <c r="N842" s="474"/>
      <c r="O842" s="474"/>
      <c r="P842" s="461">
        <v>5</v>
      </c>
      <c r="Q842" s="465"/>
    </row>
    <row r="843" spans="1:17" ht="18" customHeight="1">
      <c r="A843" s="450" t="s">
        <v>1088</v>
      </c>
      <c r="B843" s="447">
        <v>0</v>
      </c>
      <c r="C843" s="447">
        <v>0</v>
      </c>
      <c r="D843" s="448"/>
      <c r="E843" s="441">
        <v>0</v>
      </c>
      <c r="F843" s="468"/>
      <c r="G843" s="468"/>
      <c r="H843" s="447">
        <v>0</v>
      </c>
      <c r="I843" s="473"/>
      <c r="J843" s="468"/>
      <c r="K843" s="468"/>
      <c r="L843" s="447">
        <v>0</v>
      </c>
      <c r="M843" s="474"/>
      <c r="N843" s="474"/>
      <c r="O843" s="474"/>
      <c r="P843" s="461">
        <v>0</v>
      </c>
      <c r="Q843" s="465"/>
    </row>
    <row r="844" spans="1:17" ht="18" customHeight="1">
      <c r="A844" s="450" t="s">
        <v>1089</v>
      </c>
      <c r="B844" s="447">
        <v>0</v>
      </c>
      <c r="C844" s="447">
        <v>0</v>
      </c>
      <c r="D844" s="448"/>
      <c r="E844" s="441">
        <v>0</v>
      </c>
      <c r="F844" s="468"/>
      <c r="G844" s="468"/>
      <c r="H844" s="447">
        <v>0</v>
      </c>
      <c r="I844" s="473"/>
      <c r="J844" s="468"/>
      <c r="K844" s="468"/>
      <c r="L844" s="447">
        <v>0</v>
      </c>
      <c r="M844" s="474"/>
      <c r="N844" s="474"/>
      <c r="O844" s="474"/>
      <c r="P844" s="461">
        <v>0</v>
      </c>
      <c r="Q844" s="465"/>
    </row>
    <row r="845" spans="1:17" ht="18" customHeight="1">
      <c r="A845" s="450" t="s">
        <v>1090</v>
      </c>
      <c r="B845" s="447">
        <v>0</v>
      </c>
      <c r="C845" s="447">
        <v>0</v>
      </c>
      <c r="D845" s="448"/>
      <c r="E845" s="441">
        <v>0</v>
      </c>
      <c r="F845" s="468"/>
      <c r="G845" s="468"/>
      <c r="H845" s="447">
        <v>0</v>
      </c>
      <c r="I845" s="473"/>
      <c r="J845" s="468"/>
      <c r="K845" s="468"/>
      <c r="L845" s="447">
        <v>0</v>
      </c>
      <c r="M845" s="474"/>
      <c r="N845" s="474"/>
      <c r="O845" s="474"/>
      <c r="P845" s="461">
        <v>0</v>
      </c>
      <c r="Q845" s="465"/>
    </row>
    <row r="846" spans="1:17" ht="18" customHeight="1">
      <c r="A846" s="450" t="s">
        <v>1091</v>
      </c>
      <c r="B846" s="447">
        <v>0</v>
      </c>
      <c r="C846" s="447">
        <v>0</v>
      </c>
      <c r="D846" s="448"/>
      <c r="E846" s="441">
        <v>0</v>
      </c>
      <c r="F846" s="468"/>
      <c r="G846" s="468"/>
      <c r="H846" s="447">
        <v>0</v>
      </c>
      <c r="I846" s="473"/>
      <c r="J846" s="468"/>
      <c r="K846" s="468"/>
      <c r="L846" s="447">
        <v>0</v>
      </c>
      <c r="M846" s="474"/>
      <c r="N846" s="474"/>
      <c r="O846" s="474"/>
      <c r="P846" s="461">
        <v>0</v>
      </c>
      <c r="Q846" s="465"/>
    </row>
    <row r="847" spans="1:17" ht="18" customHeight="1">
      <c r="A847" s="450" t="s">
        <v>1092</v>
      </c>
      <c r="B847" s="447">
        <v>5216</v>
      </c>
      <c r="C847" s="447"/>
      <c r="D847" s="448">
        <v>1715</v>
      </c>
      <c r="E847" s="441">
        <v>6931</v>
      </c>
      <c r="F847" s="468"/>
      <c r="G847" s="468"/>
      <c r="H847" s="447"/>
      <c r="I847" s="473"/>
      <c r="J847" s="468"/>
      <c r="K847" s="468"/>
      <c r="L847" s="447"/>
      <c r="M847" s="474"/>
      <c r="N847" s="474"/>
      <c r="O847" s="474">
        <v>15</v>
      </c>
      <c r="P847" s="461">
        <v>15</v>
      </c>
      <c r="Q847" s="465"/>
    </row>
    <row r="848" spans="1:17" ht="18" customHeight="1">
      <c r="A848" s="450" t="s">
        <v>1093</v>
      </c>
      <c r="B848" s="447">
        <v>291</v>
      </c>
      <c r="C848" s="447">
        <v>10</v>
      </c>
      <c r="D848" s="448">
        <v>1388</v>
      </c>
      <c r="E848" s="441">
        <v>1679</v>
      </c>
      <c r="F848" s="468"/>
      <c r="G848" s="468"/>
      <c r="H848" s="447">
        <v>10</v>
      </c>
      <c r="I848" s="473"/>
      <c r="J848" s="468"/>
      <c r="K848" s="468"/>
      <c r="L848" s="447">
        <v>10</v>
      </c>
      <c r="M848" s="474"/>
      <c r="N848" s="474"/>
      <c r="O848" s="474"/>
      <c r="P848" s="461">
        <v>10</v>
      </c>
      <c r="Q848" s="465"/>
    </row>
    <row r="849" spans="1:17" ht="18" customHeight="1">
      <c r="A849" s="450" t="s">
        <v>1094</v>
      </c>
      <c r="B849" s="447">
        <v>0</v>
      </c>
      <c r="C849" s="447">
        <v>0</v>
      </c>
      <c r="D849" s="448"/>
      <c r="E849" s="441">
        <v>0</v>
      </c>
      <c r="F849" s="468"/>
      <c r="G849" s="468"/>
      <c r="H849" s="447">
        <v>0</v>
      </c>
      <c r="I849" s="473"/>
      <c r="J849" s="468"/>
      <c r="K849" s="468"/>
      <c r="L849" s="447">
        <v>0</v>
      </c>
      <c r="M849" s="474"/>
      <c r="N849" s="474"/>
      <c r="O849" s="474"/>
      <c r="P849" s="461">
        <v>0</v>
      </c>
      <c r="Q849" s="465"/>
    </row>
    <row r="850" spans="1:17" ht="18" customHeight="1">
      <c r="A850" s="450" t="s">
        <v>1095</v>
      </c>
      <c r="B850" s="447">
        <v>0</v>
      </c>
      <c r="C850" s="447">
        <v>0</v>
      </c>
      <c r="D850" s="448"/>
      <c r="E850" s="441">
        <v>0</v>
      </c>
      <c r="F850" s="468"/>
      <c r="G850" s="468"/>
      <c r="H850" s="447">
        <v>0</v>
      </c>
      <c r="I850" s="473"/>
      <c r="J850" s="468"/>
      <c r="K850" s="468"/>
      <c r="L850" s="447">
        <v>0</v>
      </c>
      <c r="M850" s="474"/>
      <c r="N850" s="474"/>
      <c r="O850" s="474"/>
      <c r="P850" s="461">
        <v>0</v>
      </c>
      <c r="Q850" s="465"/>
    </row>
    <row r="851" spans="1:17" ht="18" customHeight="1">
      <c r="A851" s="450" t="s">
        <v>1096</v>
      </c>
      <c r="B851" s="447">
        <v>0</v>
      </c>
      <c r="C851" s="447">
        <v>0</v>
      </c>
      <c r="D851" s="448"/>
      <c r="E851" s="441">
        <v>0</v>
      </c>
      <c r="F851" s="468"/>
      <c r="G851" s="468"/>
      <c r="H851" s="447">
        <v>0</v>
      </c>
      <c r="I851" s="473"/>
      <c r="J851" s="468"/>
      <c r="K851" s="468"/>
      <c r="L851" s="447">
        <v>0</v>
      </c>
      <c r="M851" s="474"/>
      <c r="N851" s="474"/>
      <c r="O851" s="474"/>
      <c r="P851" s="461">
        <v>0</v>
      </c>
      <c r="Q851" s="465"/>
    </row>
    <row r="852" spans="1:17" ht="18" customHeight="1">
      <c r="A852" s="450" t="s">
        <v>1097</v>
      </c>
      <c r="B852" s="447">
        <v>0</v>
      </c>
      <c r="C852" s="447">
        <v>0</v>
      </c>
      <c r="D852" s="448"/>
      <c r="E852" s="441">
        <v>0</v>
      </c>
      <c r="F852" s="468"/>
      <c r="G852" s="468"/>
      <c r="H852" s="447">
        <v>0</v>
      </c>
      <c r="I852" s="473"/>
      <c r="J852" s="468"/>
      <c r="K852" s="468"/>
      <c r="L852" s="447">
        <v>0</v>
      </c>
      <c r="M852" s="474"/>
      <c r="N852" s="474"/>
      <c r="O852" s="474"/>
      <c r="P852" s="461">
        <v>0</v>
      </c>
      <c r="Q852" s="465"/>
    </row>
    <row r="853" spans="1:17" ht="18" customHeight="1">
      <c r="A853" s="450" t="s">
        <v>1098</v>
      </c>
      <c r="B853" s="447">
        <v>0</v>
      </c>
      <c r="C853" s="447">
        <v>0</v>
      </c>
      <c r="D853" s="448"/>
      <c r="E853" s="441">
        <v>0</v>
      </c>
      <c r="F853" s="468"/>
      <c r="G853" s="468"/>
      <c r="H853" s="447">
        <v>0</v>
      </c>
      <c r="I853" s="473"/>
      <c r="J853" s="468"/>
      <c r="K853" s="468"/>
      <c r="L853" s="447">
        <v>0</v>
      </c>
      <c r="M853" s="474"/>
      <c r="N853" s="474"/>
      <c r="O853" s="474"/>
      <c r="P853" s="461">
        <v>0</v>
      </c>
      <c r="Q853" s="465"/>
    </row>
    <row r="854" spans="1:17" ht="18" customHeight="1">
      <c r="A854" s="450" t="s">
        <v>1099</v>
      </c>
      <c r="B854" s="447">
        <v>0</v>
      </c>
      <c r="C854" s="447">
        <v>0</v>
      </c>
      <c r="D854" s="448"/>
      <c r="E854" s="441">
        <v>0</v>
      </c>
      <c r="F854" s="468"/>
      <c r="G854" s="468"/>
      <c r="H854" s="447">
        <v>0</v>
      </c>
      <c r="I854" s="473"/>
      <c r="J854" s="468"/>
      <c r="K854" s="468"/>
      <c r="L854" s="447">
        <v>0</v>
      </c>
      <c r="M854" s="474"/>
      <c r="N854" s="474"/>
      <c r="O854" s="474"/>
      <c r="P854" s="461">
        <v>0</v>
      </c>
      <c r="Q854" s="465"/>
    </row>
    <row r="855" spans="1:17" ht="18" customHeight="1">
      <c r="A855" s="450" t="s">
        <v>1100</v>
      </c>
      <c r="B855" s="447">
        <v>237</v>
      </c>
      <c r="C855" s="447">
        <v>237</v>
      </c>
      <c r="D855" s="448">
        <v>6</v>
      </c>
      <c r="E855" s="441">
        <v>243</v>
      </c>
      <c r="F855" s="468"/>
      <c r="G855" s="468"/>
      <c r="H855" s="447">
        <v>237</v>
      </c>
      <c r="I855" s="473"/>
      <c r="J855" s="468"/>
      <c r="K855" s="468"/>
      <c r="L855" s="447">
        <v>237</v>
      </c>
      <c r="M855" s="474"/>
      <c r="N855" s="474"/>
      <c r="O855" s="474"/>
      <c r="P855" s="461">
        <v>237</v>
      </c>
      <c r="Q855" s="465"/>
    </row>
    <row r="856" spans="1:17" ht="18" customHeight="1">
      <c r="A856" s="450" t="s">
        <v>1101</v>
      </c>
      <c r="B856" s="447">
        <v>3708</v>
      </c>
      <c r="C856" s="447">
        <v>2544</v>
      </c>
      <c r="D856" s="448">
        <v>1076</v>
      </c>
      <c r="E856" s="441">
        <v>4784</v>
      </c>
      <c r="F856" s="468"/>
      <c r="G856" s="468"/>
      <c r="H856" s="447">
        <v>2544</v>
      </c>
      <c r="I856" s="473"/>
      <c r="J856" s="468"/>
      <c r="K856" s="468"/>
      <c r="L856" s="447">
        <v>2544</v>
      </c>
      <c r="M856" s="474"/>
      <c r="N856" s="474"/>
      <c r="O856" s="474"/>
      <c r="P856" s="461">
        <v>2544</v>
      </c>
      <c r="Q856" s="465"/>
    </row>
    <row r="857" spans="1:17" ht="18" customHeight="1">
      <c r="A857" s="450" t="s">
        <v>1102</v>
      </c>
      <c r="B857" s="445">
        <f aca="true" t="shared" si="176" ref="B857:H857">SUM(B858:B884)</f>
        <v>1205</v>
      </c>
      <c r="C857" s="445">
        <f t="shared" si="176"/>
        <v>735</v>
      </c>
      <c r="D857" s="446">
        <f t="shared" si="176"/>
        <v>1298</v>
      </c>
      <c r="E857" s="441">
        <v>2503</v>
      </c>
      <c r="F857" s="445">
        <f t="shared" si="176"/>
        <v>0</v>
      </c>
      <c r="G857" s="445">
        <f t="shared" si="176"/>
        <v>0</v>
      </c>
      <c r="H857" s="445">
        <f t="shared" si="176"/>
        <v>735</v>
      </c>
      <c r="I857" s="445">
        <f aca="true" t="shared" si="177" ref="I857:O857">SUM(I858:I884)</f>
        <v>0</v>
      </c>
      <c r="J857" s="445">
        <f t="shared" si="177"/>
        <v>0</v>
      </c>
      <c r="K857" s="445">
        <f t="shared" si="177"/>
        <v>0</v>
      </c>
      <c r="L857" s="445">
        <f t="shared" si="177"/>
        <v>735</v>
      </c>
      <c r="M857" s="445">
        <f t="shared" si="177"/>
        <v>0</v>
      </c>
      <c r="N857" s="445">
        <f t="shared" si="177"/>
        <v>0</v>
      </c>
      <c r="O857" s="445">
        <f t="shared" si="177"/>
        <v>318</v>
      </c>
      <c r="P857" s="461">
        <v>1053</v>
      </c>
      <c r="Q857" s="465"/>
    </row>
    <row r="858" spans="1:17" ht="18" customHeight="1">
      <c r="A858" s="450" t="s">
        <v>1060</v>
      </c>
      <c r="B858" s="447">
        <v>166</v>
      </c>
      <c r="C858" s="447">
        <v>166</v>
      </c>
      <c r="D858" s="448"/>
      <c r="E858" s="441">
        <v>166</v>
      </c>
      <c r="F858" s="468"/>
      <c r="G858" s="468"/>
      <c r="H858" s="447">
        <v>166</v>
      </c>
      <c r="I858" s="473"/>
      <c r="J858" s="468"/>
      <c r="K858" s="468"/>
      <c r="L858" s="447">
        <v>166</v>
      </c>
      <c r="M858" s="474"/>
      <c r="N858" s="474"/>
      <c r="O858" s="474"/>
      <c r="P858" s="461">
        <v>166</v>
      </c>
      <c r="Q858" s="465"/>
    </row>
    <row r="859" spans="1:17" ht="18" customHeight="1">
      <c r="A859" s="450" t="s">
        <v>1061</v>
      </c>
      <c r="B859" s="447">
        <v>0</v>
      </c>
      <c r="C859" s="447">
        <v>0</v>
      </c>
      <c r="D859" s="448"/>
      <c r="E859" s="441">
        <v>0</v>
      </c>
      <c r="F859" s="468"/>
      <c r="G859" s="468"/>
      <c r="H859" s="447">
        <v>0</v>
      </c>
      <c r="I859" s="473"/>
      <c r="J859" s="468"/>
      <c r="K859" s="468"/>
      <c r="L859" s="447">
        <v>0</v>
      </c>
      <c r="M859" s="474"/>
      <c r="N859" s="474"/>
      <c r="O859" s="474"/>
      <c r="P859" s="461">
        <v>0</v>
      </c>
      <c r="Q859" s="465"/>
    </row>
    <row r="860" spans="1:17" ht="18" customHeight="1">
      <c r="A860" s="450" t="s">
        <v>1062</v>
      </c>
      <c r="B860" s="447">
        <v>0</v>
      </c>
      <c r="C860" s="447">
        <v>0</v>
      </c>
      <c r="D860" s="448"/>
      <c r="E860" s="441">
        <v>0</v>
      </c>
      <c r="F860" s="468"/>
      <c r="G860" s="468"/>
      <c r="H860" s="447">
        <v>0</v>
      </c>
      <c r="I860" s="473"/>
      <c r="J860" s="468"/>
      <c r="K860" s="468"/>
      <c r="L860" s="447">
        <v>0</v>
      </c>
      <c r="M860" s="474"/>
      <c r="N860" s="474"/>
      <c r="O860" s="474"/>
      <c r="P860" s="461">
        <v>0</v>
      </c>
      <c r="Q860" s="465"/>
    </row>
    <row r="861" spans="1:17" ht="18" customHeight="1">
      <c r="A861" s="450" t="s">
        <v>1103</v>
      </c>
      <c r="B861" s="447">
        <v>515</v>
      </c>
      <c r="C861" s="447">
        <v>515</v>
      </c>
      <c r="D861" s="448"/>
      <c r="E861" s="441">
        <v>515</v>
      </c>
      <c r="F861" s="468"/>
      <c r="G861" s="468"/>
      <c r="H861" s="447">
        <v>515</v>
      </c>
      <c r="I861" s="473"/>
      <c r="J861" s="468"/>
      <c r="K861" s="468"/>
      <c r="L861" s="447">
        <v>515</v>
      </c>
      <c r="M861" s="474"/>
      <c r="N861" s="474"/>
      <c r="O861" s="474"/>
      <c r="P861" s="461">
        <v>515</v>
      </c>
      <c r="Q861" s="465"/>
    </row>
    <row r="862" spans="1:17" ht="18" customHeight="1">
      <c r="A862" s="450" t="s">
        <v>1104</v>
      </c>
      <c r="B862" s="447">
        <v>173</v>
      </c>
      <c r="C862" s="447">
        <v>13</v>
      </c>
      <c r="D862" s="448">
        <v>884</v>
      </c>
      <c r="E862" s="441">
        <v>1057</v>
      </c>
      <c r="F862" s="468"/>
      <c r="G862" s="468"/>
      <c r="H862" s="447">
        <v>13</v>
      </c>
      <c r="I862" s="473"/>
      <c r="J862" s="468"/>
      <c r="K862" s="468"/>
      <c r="L862" s="447">
        <v>13</v>
      </c>
      <c r="M862" s="474"/>
      <c r="N862" s="474"/>
      <c r="O862" s="474">
        <v>301</v>
      </c>
      <c r="P862" s="461">
        <v>314</v>
      </c>
      <c r="Q862" s="465"/>
    </row>
    <row r="863" spans="1:17" ht="18" customHeight="1">
      <c r="A863" s="450" t="s">
        <v>1105</v>
      </c>
      <c r="B863" s="447">
        <v>0</v>
      </c>
      <c r="C863" s="447">
        <v>0</v>
      </c>
      <c r="D863" s="448"/>
      <c r="E863" s="441">
        <v>0</v>
      </c>
      <c r="F863" s="468"/>
      <c r="G863" s="468"/>
      <c r="H863" s="447">
        <v>0</v>
      </c>
      <c r="I863" s="473"/>
      <c r="J863" s="468"/>
      <c r="K863" s="468"/>
      <c r="L863" s="447">
        <v>0</v>
      </c>
      <c r="M863" s="474"/>
      <c r="N863" s="474"/>
      <c r="O863" s="474"/>
      <c r="P863" s="461">
        <v>0</v>
      </c>
      <c r="Q863" s="465"/>
    </row>
    <row r="864" spans="1:17" ht="18" customHeight="1">
      <c r="A864" s="450" t="s">
        <v>1106</v>
      </c>
      <c r="B864" s="447">
        <v>33</v>
      </c>
      <c r="C864" s="447"/>
      <c r="D864" s="448">
        <v>33</v>
      </c>
      <c r="E864" s="441">
        <v>66</v>
      </c>
      <c r="F864" s="468"/>
      <c r="G864" s="468"/>
      <c r="H864" s="447"/>
      <c r="I864" s="473"/>
      <c r="J864" s="468"/>
      <c r="K864" s="468"/>
      <c r="L864" s="447"/>
      <c r="M864" s="474"/>
      <c r="N864" s="474"/>
      <c r="O864" s="474">
        <v>17</v>
      </c>
      <c r="P864" s="461">
        <v>17</v>
      </c>
      <c r="Q864" s="465"/>
    </row>
    <row r="865" spans="1:17" ht="18" customHeight="1">
      <c r="A865" s="450" t="s">
        <v>1107</v>
      </c>
      <c r="B865" s="447">
        <v>0</v>
      </c>
      <c r="C865" s="447">
        <v>0</v>
      </c>
      <c r="D865" s="448"/>
      <c r="E865" s="441">
        <v>0</v>
      </c>
      <c r="F865" s="468"/>
      <c r="G865" s="468"/>
      <c r="H865" s="447">
        <v>0</v>
      </c>
      <c r="I865" s="473"/>
      <c r="J865" s="468"/>
      <c r="K865" s="468"/>
      <c r="L865" s="447">
        <v>0</v>
      </c>
      <c r="M865" s="474"/>
      <c r="N865" s="474"/>
      <c r="O865" s="474"/>
      <c r="P865" s="461">
        <v>0</v>
      </c>
      <c r="Q865" s="465"/>
    </row>
    <row r="866" spans="1:17" ht="18" customHeight="1">
      <c r="A866" s="450" t="s">
        <v>1108</v>
      </c>
      <c r="B866" s="447">
        <v>56</v>
      </c>
      <c r="C866" s="447"/>
      <c r="D866" s="448">
        <v>55</v>
      </c>
      <c r="E866" s="441">
        <v>111</v>
      </c>
      <c r="F866" s="468"/>
      <c r="G866" s="468"/>
      <c r="H866" s="447"/>
      <c r="I866" s="473"/>
      <c r="J866" s="468"/>
      <c r="K866" s="468"/>
      <c r="L866" s="447"/>
      <c r="M866" s="474"/>
      <c r="N866" s="474"/>
      <c r="O866" s="474"/>
      <c r="P866" s="461">
        <v>0</v>
      </c>
      <c r="Q866" s="465"/>
    </row>
    <row r="867" spans="1:17" ht="18" customHeight="1">
      <c r="A867" s="450" t="s">
        <v>1109</v>
      </c>
      <c r="B867" s="447">
        <v>0</v>
      </c>
      <c r="C867" s="447">
        <v>0</v>
      </c>
      <c r="D867" s="448"/>
      <c r="E867" s="441">
        <v>0</v>
      </c>
      <c r="F867" s="468"/>
      <c r="G867" s="468"/>
      <c r="H867" s="447">
        <v>0</v>
      </c>
      <c r="I867" s="473"/>
      <c r="J867" s="468"/>
      <c r="K867" s="468"/>
      <c r="L867" s="447">
        <v>0</v>
      </c>
      <c r="M867" s="474"/>
      <c r="N867" s="474"/>
      <c r="O867" s="474"/>
      <c r="P867" s="461">
        <v>0</v>
      </c>
      <c r="Q867" s="465"/>
    </row>
    <row r="868" spans="1:17" ht="18" customHeight="1">
      <c r="A868" s="450" t="s">
        <v>1110</v>
      </c>
      <c r="B868" s="447">
        <v>0</v>
      </c>
      <c r="C868" s="447">
        <v>0</v>
      </c>
      <c r="D868" s="448"/>
      <c r="E868" s="441">
        <v>0</v>
      </c>
      <c r="F868" s="468"/>
      <c r="G868" s="468"/>
      <c r="H868" s="447">
        <v>0</v>
      </c>
      <c r="I868" s="473"/>
      <c r="J868" s="468"/>
      <c r="K868" s="468"/>
      <c r="L868" s="447">
        <v>0</v>
      </c>
      <c r="M868" s="474"/>
      <c r="N868" s="474"/>
      <c r="O868" s="474"/>
      <c r="P868" s="461">
        <v>0</v>
      </c>
      <c r="Q868" s="465"/>
    </row>
    <row r="869" spans="1:17" ht="18" customHeight="1">
      <c r="A869" s="450" t="s">
        <v>1111</v>
      </c>
      <c r="B869" s="447">
        <v>0</v>
      </c>
      <c r="C869" s="447">
        <v>0</v>
      </c>
      <c r="D869" s="448"/>
      <c r="E869" s="441">
        <v>0</v>
      </c>
      <c r="F869" s="468"/>
      <c r="G869" s="468"/>
      <c r="H869" s="447">
        <v>0</v>
      </c>
      <c r="I869" s="473"/>
      <c r="J869" s="468"/>
      <c r="K869" s="468"/>
      <c r="L869" s="447">
        <v>0</v>
      </c>
      <c r="M869" s="474"/>
      <c r="N869" s="474"/>
      <c r="O869" s="474"/>
      <c r="P869" s="461">
        <v>0</v>
      </c>
      <c r="Q869" s="465"/>
    </row>
    <row r="870" spans="1:17" ht="18" customHeight="1">
      <c r="A870" s="450" t="s">
        <v>1112</v>
      </c>
      <c r="B870" s="447">
        <v>0</v>
      </c>
      <c r="C870" s="447">
        <v>0</v>
      </c>
      <c r="D870" s="448"/>
      <c r="E870" s="441">
        <v>0</v>
      </c>
      <c r="F870" s="468"/>
      <c r="G870" s="468"/>
      <c r="H870" s="447">
        <v>0</v>
      </c>
      <c r="I870" s="473"/>
      <c r="J870" s="468"/>
      <c r="K870" s="468"/>
      <c r="L870" s="447">
        <v>0</v>
      </c>
      <c r="M870" s="474"/>
      <c r="N870" s="474"/>
      <c r="O870" s="474"/>
      <c r="P870" s="461">
        <v>0</v>
      </c>
      <c r="Q870" s="465"/>
    </row>
    <row r="871" spans="1:17" ht="18" customHeight="1">
      <c r="A871" s="450" t="s">
        <v>1113</v>
      </c>
      <c r="B871" s="447">
        <v>0</v>
      </c>
      <c r="C871" s="447">
        <v>0</v>
      </c>
      <c r="D871" s="448"/>
      <c r="E871" s="441">
        <v>0</v>
      </c>
      <c r="F871" s="468"/>
      <c r="G871" s="468"/>
      <c r="H871" s="447">
        <v>0</v>
      </c>
      <c r="I871" s="473"/>
      <c r="J871" s="468"/>
      <c r="K871" s="468"/>
      <c r="L871" s="447">
        <v>0</v>
      </c>
      <c r="M871" s="474"/>
      <c r="N871" s="474"/>
      <c r="O871" s="474"/>
      <c r="P871" s="461">
        <v>0</v>
      </c>
      <c r="Q871" s="465"/>
    </row>
    <row r="872" spans="1:17" ht="18" customHeight="1">
      <c r="A872" s="450" t="s">
        <v>1114</v>
      </c>
      <c r="B872" s="447">
        <v>0</v>
      </c>
      <c r="C872" s="447">
        <v>0</v>
      </c>
      <c r="D872" s="448"/>
      <c r="E872" s="441">
        <v>0</v>
      </c>
      <c r="F872" s="468"/>
      <c r="G872" s="468"/>
      <c r="H872" s="447">
        <v>0</v>
      </c>
      <c r="I872" s="473"/>
      <c r="J872" s="468"/>
      <c r="K872" s="468"/>
      <c r="L872" s="447">
        <v>0</v>
      </c>
      <c r="M872" s="474"/>
      <c r="N872" s="474"/>
      <c r="O872" s="474"/>
      <c r="P872" s="461">
        <v>0</v>
      </c>
      <c r="Q872" s="465"/>
    </row>
    <row r="873" spans="1:17" ht="18" customHeight="1">
      <c r="A873" s="450" t="s">
        <v>1115</v>
      </c>
      <c r="B873" s="447">
        <v>0</v>
      </c>
      <c r="C873" s="447">
        <v>0</v>
      </c>
      <c r="D873" s="448"/>
      <c r="E873" s="441">
        <v>0</v>
      </c>
      <c r="F873" s="468"/>
      <c r="G873" s="468"/>
      <c r="H873" s="447">
        <v>0</v>
      </c>
      <c r="I873" s="473"/>
      <c r="J873" s="468"/>
      <c r="K873" s="468"/>
      <c r="L873" s="447">
        <v>0</v>
      </c>
      <c r="M873" s="474"/>
      <c r="N873" s="474"/>
      <c r="O873" s="474"/>
      <c r="P873" s="461">
        <v>0</v>
      </c>
      <c r="Q873" s="465"/>
    </row>
    <row r="874" spans="1:17" ht="18" customHeight="1">
      <c r="A874" s="450" t="s">
        <v>1116</v>
      </c>
      <c r="B874" s="447">
        <v>0</v>
      </c>
      <c r="C874" s="447">
        <v>0</v>
      </c>
      <c r="D874" s="448"/>
      <c r="E874" s="441">
        <v>0</v>
      </c>
      <c r="F874" s="468"/>
      <c r="G874" s="468"/>
      <c r="H874" s="447">
        <v>0</v>
      </c>
      <c r="I874" s="473"/>
      <c r="J874" s="468"/>
      <c r="K874" s="468"/>
      <c r="L874" s="447">
        <v>0</v>
      </c>
      <c r="M874" s="474"/>
      <c r="N874" s="474"/>
      <c r="O874" s="474"/>
      <c r="P874" s="461">
        <v>0</v>
      </c>
      <c r="Q874" s="465"/>
    </row>
    <row r="875" spans="1:17" ht="18" customHeight="1">
      <c r="A875" s="450" t="s">
        <v>1117</v>
      </c>
      <c r="B875" s="447">
        <v>0</v>
      </c>
      <c r="C875" s="447">
        <v>0</v>
      </c>
      <c r="D875" s="448"/>
      <c r="E875" s="441">
        <v>0</v>
      </c>
      <c r="F875" s="468"/>
      <c r="G875" s="468"/>
      <c r="H875" s="447">
        <v>0</v>
      </c>
      <c r="I875" s="473"/>
      <c r="J875" s="468"/>
      <c r="K875" s="468"/>
      <c r="L875" s="447">
        <v>0</v>
      </c>
      <c r="M875" s="474"/>
      <c r="N875" s="474"/>
      <c r="O875" s="474"/>
      <c r="P875" s="461">
        <v>0</v>
      </c>
      <c r="Q875" s="465"/>
    </row>
    <row r="876" spans="1:17" ht="18" customHeight="1">
      <c r="A876" s="450" t="s">
        <v>1118</v>
      </c>
      <c r="B876" s="447">
        <v>0</v>
      </c>
      <c r="C876" s="447">
        <v>0</v>
      </c>
      <c r="D876" s="448"/>
      <c r="E876" s="441">
        <v>0</v>
      </c>
      <c r="F876" s="468"/>
      <c r="G876" s="468"/>
      <c r="H876" s="447">
        <v>0</v>
      </c>
      <c r="I876" s="473"/>
      <c r="J876" s="468"/>
      <c r="K876" s="468"/>
      <c r="L876" s="447">
        <v>0</v>
      </c>
      <c r="M876" s="474"/>
      <c r="N876" s="474"/>
      <c r="O876" s="474"/>
      <c r="P876" s="461">
        <v>0</v>
      </c>
      <c r="Q876" s="465"/>
    </row>
    <row r="877" spans="1:17" ht="18" customHeight="1">
      <c r="A877" s="450" t="s">
        <v>1119</v>
      </c>
      <c r="B877" s="447">
        <v>0</v>
      </c>
      <c r="C877" s="447">
        <v>0</v>
      </c>
      <c r="D877" s="448"/>
      <c r="E877" s="441">
        <v>0</v>
      </c>
      <c r="F877" s="468"/>
      <c r="G877" s="468"/>
      <c r="H877" s="447">
        <v>0</v>
      </c>
      <c r="I877" s="473"/>
      <c r="J877" s="468"/>
      <c r="K877" s="468"/>
      <c r="L877" s="447">
        <v>0</v>
      </c>
      <c r="M877" s="474"/>
      <c r="N877" s="474"/>
      <c r="O877" s="474"/>
      <c r="P877" s="461">
        <v>0</v>
      </c>
      <c r="Q877" s="465"/>
    </row>
    <row r="878" spans="1:17" ht="18" customHeight="1">
      <c r="A878" s="450" t="s">
        <v>1120</v>
      </c>
      <c r="B878" s="447">
        <v>0</v>
      </c>
      <c r="C878" s="447">
        <v>0</v>
      </c>
      <c r="D878" s="448"/>
      <c r="E878" s="441">
        <v>0</v>
      </c>
      <c r="F878" s="468"/>
      <c r="G878" s="468"/>
      <c r="H878" s="447">
        <v>0</v>
      </c>
      <c r="I878" s="473"/>
      <c r="J878" s="468"/>
      <c r="K878" s="468"/>
      <c r="L878" s="447">
        <v>0</v>
      </c>
      <c r="M878" s="474"/>
      <c r="N878" s="474"/>
      <c r="O878" s="474"/>
      <c r="P878" s="461">
        <v>0</v>
      </c>
      <c r="Q878" s="465"/>
    </row>
    <row r="879" spans="1:17" ht="18" customHeight="1">
      <c r="A879" s="450" t="s">
        <v>1121</v>
      </c>
      <c r="B879" s="447">
        <v>0</v>
      </c>
      <c r="C879" s="447">
        <v>0</v>
      </c>
      <c r="D879" s="448"/>
      <c r="E879" s="441">
        <v>0</v>
      </c>
      <c r="F879" s="468"/>
      <c r="G879" s="468"/>
      <c r="H879" s="447">
        <v>0</v>
      </c>
      <c r="I879" s="473"/>
      <c r="J879" s="468"/>
      <c r="K879" s="468"/>
      <c r="L879" s="447">
        <v>0</v>
      </c>
      <c r="M879" s="474"/>
      <c r="N879" s="474"/>
      <c r="O879" s="474"/>
      <c r="P879" s="461">
        <v>0</v>
      </c>
      <c r="Q879" s="465"/>
    </row>
    <row r="880" spans="1:17" ht="18" customHeight="1">
      <c r="A880" s="450" t="s">
        <v>1122</v>
      </c>
      <c r="B880" s="447">
        <v>0</v>
      </c>
      <c r="C880" s="447">
        <v>0</v>
      </c>
      <c r="D880" s="448"/>
      <c r="E880" s="441">
        <v>0</v>
      </c>
      <c r="F880" s="468"/>
      <c r="G880" s="468"/>
      <c r="H880" s="447">
        <v>0</v>
      </c>
      <c r="I880" s="473"/>
      <c r="J880" s="468"/>
      <c r="K880" s="468"/>
      <c r="L880" s="447">
        <v>0</v>
      </c>
      <c r="M880" s="474"/>
      <c r="N880" s="474"/>
      <c r="O880" s="474"/>
      <c r="P880" s="461">
        <v>0</v>
      </c>
      <c r="Q880" s="465"/>
    </row>
    <row r="881" spans="1:17" ht="18" customHeight="1">
      <c r="A881" s="450" t="s">
        <v>1123</v>
      </c>
      <c r="B881" s="447">
        <v>0</v>
      </c>
      <c r="C881" s="447">
        <v>0</v>
      </c>
      <c r="D881" s="448"/>
      <c r="E881" s="441">
        <v>0</v>
      </c>
      <c r="F881" s="468"/>
      <c r="G881" s="468"/>
      <c r="H881" s="447">
        <v>0</v>
      </c>
      <c r="I881" s="473"/>
      <c r="J881" s="468"/>
      <c r="K881" s="468"/>
      <c r="L881" s="447">
        <v>0</v>
      </c>
      <c r="M881" s="474"/>
      <c r="N881" s="474"/>
      <c r="O881" s="474"/>
      <c r="P881" s="461">
        <v>0</v>
      </c>
      <c r="Q881" s="465"/>
    </row>
    <row r="882" spans="1:17" ht="18" customHeight="1">
      <c r="A882" s="450" t="s">
        <v>1124</v>
      </c>
      <c r="B882" s="447">
        <v>-2</v>
      </c>
      <c r="C882" s="447"/>
      <c r="D882" s="448"/>
      <c r="E882" s="441">
        <v>-2</v>
      </c>
      <c r="F882" s="468"/>
      <c r="G882" s="468"/>
      <c r="H882" s="447"/>
      <c r="I882" s="473"/>
      <c r="J882" s="468"/>
      <c r="K882" s="468"/>
      <c r="L882" s="447"/>
      <c r="M882" s="474"/>
      <c r="N882" s="474"/>
      <c r="O882" s="474"/>
      <c r="P882" s="461">
        <v>0</v>
      </c>
      <c r="Q882" s="465"/>
    </row>
    <row r="883" spans="1:17" ht="18" customHeight="1">
      <c r="A883" s="450" t="s">
        <v>1125</v>
      </c>
      <c r="B883" s="447">
        <v>0</v>
      </c>
      <c r="C883" s="447">
        <v>0</v>
      </c>
      <c r="D883" s="448">
        <v>12</v>
      </c>
      <c r="E883" s="441">
        <v>12</v>
      </c>
      <c r="F883" s="468"/>
      <c r="G883" s="468"/>
      <c r="H883" s="447">
        <v>0</v>
      </c>
      <c r="I883" s="473"/>
      <c r="J883" s="468"/>
      <c r="K883" s="468"/>
      <c r="L883" s="447">
        <v>0</v>
      </c>
      <c r="M883" s="445">
        <f>SUM(M884:M909)</f>
        <v>0</v>
      </c>
      <c r="N883" s="445">
        <f>SUM(N884:N909)</f>
        <v>0</v>
      </c>
      <c r="O883" s="445"/>
      <c r="P883" s="461">
        <v>0</v>
      </c>
      <c r="Q883" s="465"/>
    </row>
    <row r="884" spans="1:17" ht="18" customHeight="1">
      <c r="A884" s="450" t="s">
        <v>1126</v>
      </c>
      <c r="B884" s="447">
        <v>264</v>
      </c>
      <c r="C884" s="447">
        <v>41</v>
      </c>
      <c r="D884" s="448">
        <v>314</v>
      </c>
      <c r="E884" s="441">
        <v>578</v>
      </c>
      <c r="F884" s="468"/>
      <c r="G884" s="468"/>
      <c r="H884" s="447">
        <v>41</v>
      </c>
      <c r="I884" s="473"/>
      <c r="J884" s="468"/>
      <c r="K884" s="468"/>
      <c r="L884" s="447">
        <v>41</v>
      </c>
      <c r="M884" s="474"/>
      <c r="N884" s="474"/>
      <c r="O884" s="474"/>
      <c r="P884" s="461">
        <v>41</v>
      </c>
      <c r="Q884" s="465"/>
    </row>
    <row r="885" spans="1:17" ht="18" customHeight="1">
      <c r="A885" s="450" t="s">
        <v>1127</v>
      </c>
      <c r="B885" s="445">
        <f aca="true" t="shared" si="178" ref="B885:H885">SUM(B886:B911)</f>
        <v>3279</v>
      </c>
      <c r="C885" s="445">
        <f t="shared" si="178"/>
        <v>1213</v>
      </c>
      <c r="D885" s="446">
        <f t="shared" si="178"/>
        <v>2714</v>
      </c>
      <c r="E885" s="441">
        <v>5993</v>
      </c>
      <c r="F885" s="445">
        <f t="shared" si="178"/>
        <v>0</v>
      </c>
      <c r="G885" s="445">
        <f t="shared" si="178"/>
        <v>0</v>
      </c>
      <c r="H885" s="445">
        <f t="shared" si="178"/>
        <v>1213</v>
      </c>
      <c r="I885" s="445">
        <f aca="true" t="shared" si="179" ref="I885:O885">SUM(I886:I911)</f>
        <v>0</v>
      </c>
      <c r="J885" s="445">
        <f t="shared" si="179"/>
        <v>0</v>
      </c>
      <c r="K885" s="445">
        <f t="shared" si="179"/>
        <v>0</v>
      </c>
      <c r="L885" s="445">
        <f t="shared" si="179"/>
        <v>1213</v>
      </c>
      <c r="M885" s="445">
        <f t="shared" si="179"/>
        <v>0</v>
      </c>
      <c r="N885" s="445">
        <f t="shared" si="179"/>
        <v>0</v>
      </c>
      <c r="O885" s="445">
        <f t="shared" si="179"/>
        <v>0</v>
      </c>
      <c r="P885" s="461">
        <v>1213</v>
      </c>
      <c r="Q885" s="465"/>
    </row>
    <row r="886" spans="1:17" ht="18" customHeight="1">
      <c r="A886" s="450" t="s">
        <v>1060</v>
      </c>
      <c r="B886" s="447">
        <v>54</v>
      </c>
      <c r="C886" s="447">
        <v>54</v>
      </c>
      <c r="D886" s="448"/>
      <c r="E886" s="441">
        <v>54</v>
      </c>
      <c r="F886" s="468"/>
      <c r="G886" s="468"/>
      <c r="H886" s="447">
        <v>54</v>
      </c>
      <c r="I886" s="473"/>
      <c r="J886" s="468"/>
      <c r="K886" s="468"/>
      <c r="L886" s="447">
        <v>54</v>
      </c>
      <c r="M886" s="474"/>
      <c r="N886" s="474"/>
      <c r="O886" s="474"/>
      <c r="P886" s="461">
        <v>54</v>
      </c>
      <c r="Q886" s="465"/>
    </row>
    <row r="887" spans="1:17" ht="18" customHeight="1">
      <c r="A887" s="450" t="s">
        <v>1061</v>
      </c>
      <c r="B887" s="447">
        <v>0</v>
      </c>
      <c r="C887" s="447">
        <v>0</v>
      </c>
      <c r="D887" s="448"/>
      <c r="E887" s="441">
        <v>0</v>
      </c>
      <c r="F887" s="468"/>
      <c r="G887" s="468"/>
      <c r="H887" s="447">
        <v>0</v>
      </c>
      <c r="I887" s="473"/>
      <c r="J887" s="468"/>
      <c r="K887" s="468"/>
      <c r="L887" s="447">
        <v>0</v>
      </c>
      <c r="M887" s="474"/>
      <c r="N887" s="474"/>
      <c r="O887" s="474"/>
      <c r="P887" s="461">
        <v>0</v>
      </c>
      <c r="Q887" s="465"/>
    </row>
    <row r="888" spans="1:17" ht="18" customHeight="1">
      <c r="A888" s="450" t="s">
        <v>1062</v>
      </c>
      <c r="B888" s="447">
        <v>0</v>
      </c>
      <c r="C888" s="447">
        <v>0</v>
      </c>
      <c r="D888" s="448"/>
      <c r="E888" s="441">
        <v>0</v>
      </c>
      <c r="F888" s="468"/>
      <c r="G888" s="468"/>
      <c r="H888" s="447">
        <v>0</v>
      </c>
      <c r="I888" s="473"/>
      <c r="J888" s="468"/>
      <c r="K888" s="468"/>
      <c r="L888" s="447">
        <v>0</v>
      </c>
      <c r="M888" s="474"/>
      <c r="N888" s="474"/>
      <c r="O888" s="474"/>
      <c r="P888" s="461">
        <v>0</v>
      </c>
      <c r="Q888" s="465"/>
    </row>
    <row r="889" spans="1:17" ht="18" customHeight="1">
      <c r="A889" s="450" t="s">
        <v>1128</v>
      </c>
      <c r="B889" s="447">
        <v>640</v>
      </c>
      <c r="C889" s="447">
        <v>640</v>
      </c>
      <c r="D889" s="448"/>
      <c r="E889" s="441">
        <v>640</v>
      </c>
      <c r="F889" s="468"/>
      <c r="G889" s="468"/>
      <c r="H889" s="447">
        <v>640</v>
      </c>
      <c r="I889" s="473"/>
      <c r="J889" s="468"/>
      <c r="K889" s="468"/>
      <c r="L889" s="447">
        <v>640</v>
      </c>
      <c r="M889" s="474"/>
      <c r="N889" s="474"/>
      <c r="O889" s="474"/>
      <c r="P889" s="461">
        <v>640</v>
      </c>
      <c r="Q889" s="465"/>
    </row>
    <row r="890" spans="1:17" ht="18" customHeight="1">
      <c r="A890" s="450" t="s">
        <v>1129</v>
      </c>
      <c r="B890" s="447">
        <v>0</v>
      </c>
      <c r="C890" s="447">
        <v>0</v>
      </c>
      <c r="D890" s="448">
        <v>50</v>
      </c>
      <c r="E890" s="441">
        <v>50</v>
      </c>
      <c r="F890" s="468"/>
      <c r="G890" s="468"/>
      <c r="H890" s="447">
        <v>0</v>
      </c>
      <c r="I890" s="473"/>
      <c r="J890" s="468"/>
      <c r="K890" s="468"/>
      <c r="L890" s="447">
        <v>0</v>
      </c>
      <c r="M890" s="474"/>
      <c r="N890" s="474"/>
      <c r="O890" s="474"/>
      <c r="P890" s="461">
        <v>0</v>
      </c>
      <c r="Q890" s="465"/>
    </row>
    <row r="891" spans="1:17" ht="18" customHeight="1">
      <c r="A891" s="450" t="s">
        <v>1130</v>
      </c>
      <c r="B891" s="447">
        <v>47</v>
      </c>
      <c r="C891" s="447">
        <v>10</v>
      </c>
      <c r="D891" s="448"/>
      <c r="E891" s="441">
        <v>47</v>
      </c>
      <c r="F891" s="468"/>
      <c r="G891" s="468"/>
      <c r="H891" s="447">
        <v>10</v>
      </c>
      <c r="I891" s="473"/>
      <c r="J891" s="468"/>
      <c r="K891" s="468"/>
      <c r="L891" s="447">
        <v>10</v>
      </c>
      <c r="M891" s="474"/>
      <c r="N891" s="474"/>
      <c r="O891" s="474"/>
      <c r="P891" s="461">
        <v>10</v>
      </c>
      <c r="Q891" s="465"/>
    </row>
    <row r="892" spans="1:17" ht="18" customHeight="1">
      <c r="A892" s="450" t="s">
        <v>1131</v>
      </c>
      <c r="B892" s="447">
        <v>0</v>
      </c>
      <c r="C892" s="447">
        <v>0</v>
      </c>
      <c r="D892" s="448"/>
      <c r="E892" s="441">
        <v>0</v>
      </c>
      <c r="F892" s="468"/>
      <c r="G892" s="468"/>
      <c r="H892" s="447">
        <v>0</v>
      </c>
      <c r="I892" s="473"/>
      <c r="J892" s="468"/>
      <c r="K892" s="468"/>
      <c r="L892" s="447">
        <v>0</v>
      </c>
      <c r="M892" s="474"/>
      <c r="N892" s="474"/>
      <c r="O892" s="474"/>
      <c r="P892" s="461">
        <v>0</v>
      </c>
      <c r="Q892" s="465"/>
    </row>
    <row r="893" spans="1:17" ht="18" customHeight="1">
      <c r="A893" s="450" t="s">
        <v>1132</v>
      </c>
      <c r="B893" s="447">
        <v>0</v>
      </c>
      <c r="C893" s="447">
        <v>0</v>
      </c>
      <c r="D893" s="448"/>
      <c r="E893" s="441">
        <v>0</v>
      </c>
      <c r="F893" s="468"/>
      <c r="G893" s="468"/>
      <c r="H893" s="447">
        <v>0</v>
      </c>
      <c r="I893" s="473"/>
      <c r="J893" s="468"/>
      <c r="K893" s="468"/>
      <c r="L893" s="447">
        <v>0</v>
      </c>
      <c r="M893" s="474"/>
      <c r="N893" s="474"/>
      <c r="O893" s="474"/>
      <c r="P893" s="461">
        <v>0</v>
      </c>
      <c r="Q893" s="465"/>
    </row>
    <row r="894" spans="1:17" ht="18" customHeight="1">
      <c r="A894" s="450" t="s">
        <v>1133</v>
      </c>
      <c r="B894" s="447">
        <v>0</v>
      </c>
      <c r="C894" s="447">
        <v>0</v>
      </c>
      <c r="D894" s="448"/>
      <c r="E894" s="441">
        <v>0</v>
      </c>
      <c r="F894" s="468"/>
      <c r="G894" s="468"/>
      <c r="H894" s="447">
        <v>0</v>
      </c>
      <c r="I894" s="473"/>
      <c r="J894" s="468"/>
      <c r="K894" s="468"/>
      <c r="L894" s="447">
        <v>0</v>
      </c>
      <c r="M894" s="474"/>
      <c r="N894" s="474"/>
      <c r="O894" s="474"/>
      <c r="P894" s="461">
        <v>0</v>
      </c>
      <c r="Q894" s="465"/>
    </row>
    <row r="895" spans="1:17" ht="18" customHeight="1">
      <c r="A895" s="450" t="s">
        <v>1134</v>
      </c>
      <c r="B895" s="447">
        <v>31</v>
      </c>
      <c r="C895" s="447">
        <v>9</v>
      </c>
      <c r="D895" s="448"/>
      <c r="E895" s="441">
        <v>31</v>
      </c>
      <c r="F895" s="468"/>
      <c r="G895" s="468"/>
      <c r="H895" s="447">
        <v>9</v>
      </c>
      <c r="I895" s="473"/>
      <c r="J895" s="468"/>
      <c r="K895" s="468"/>
      <c r="L895" s="447">
        <v>9</v>
      </c>
      <c r="M895" s="474"/>
      <c r="N895" s="474"/>
      <c r="O895" s="474"/>
      <c r="P895" s="461">
        <v>9</v>
      </c>
      <c r="Q895" s="465"/>
    </row>
    <row r="896" spans="1:17" ht="18" customHeight="1">
      <c r="A896" s="450" t="s">
        <v>1135</v>
      </c>
      <c r="B896" s="447">
        <v>0</v>
      </c>
      <c r="C896" s="447">
        <v>0</v>
      </c>
      <c r="D896" s="448"/>
      <c r="E896" s="441">
        <v>0</v>
      </c>
      <c r="F896" s="468"/>
      <c r="G896" s="468"/>
      <c r="H896" s="447">
        <v>0</v>
      </c>
      <c r="I896" s="473"/>
      <c r="J896" s="468"/>
      <c r="K896" s="468"/>
      <c r="L896" s="447">
        <v>0</v>
      </c>
      <c r="M896" s="474"/>
      <c r="N896" s="474"/>
      <c r="O896" s="474"/>
      <c r="P896" s="461">
        <v>0</v>
      </c>
      <c r="Q896" s="465"/>
    </row>
    <row r="897" spans="1:17" ht="18" customHeight="1">
      <c r="A897" s="450" t="s">
        <v>1136</v>
      </c>
      <c r="B897" s="447">
        <v>0</v>
      </c>
      <c r="C897" s="447">
        <v>0</v>
      </c>
      <c r="D897" s="448"/>
      <c r="E897" s="441">
        <v>0</v>
      </c>
      <c r="F897" s="468"/>
      <c r="G897" s="468"/>
      <c r="H897" s="447">
        <v>0</v>
      </c>
      <c r="I897" s="473"/>
      <c r="J897" s="468"/>
      <c r="K897" s="468"/>
      <c r="L897" s="447">
        <v>0</v>
      </c>
      <c r="M897" s="474"/>
      <c r="N897" s="474"/>
      <c r="O897" s="474"/>
      <c r="P897" s="461">
        <v>0</v>
      </c>
      <c r="Q897" s="465"/>
    </row>
    <row r="898" spans="1:17" ht="18" customHeight="1">
      <c r="A898" s="450" t="s">
        <v>1137</v>
      </c>
      <c r="B898" s="447">
        <v>0</v>
      </c>
      <c r="C898" s="447">
        <v>0</v>
      </c>
      <c r="D898" s="448"/>
      <c r="E898" s="441">
        <v>0</v>
      </c>
      <c r="F898" s="468"/>
      <c r="G898" s="468"/>
      <c r="H898" s="447">
        <v>0</v>
      </c>
      <c r="I898" s="473"/>
      <c r="J898" s="468"/>
      <c r="K898" s="468"/>
      <c r="L898" s="447">
        <v>0</v>
      </c>
      <c r="M898" s="474"/>
      <c r="N898" s="474"/>
      <c r="O898" s="474"/>
      <c r="P898" s="461">
        <v>0</v>
      </c>
      <c r="Q898" s="465"/>
    </row>
    <row r="899" spans="1:17" ht="18" customHeight="1">
      <c r="A899" s="450" t="s">
        <v>1138</v>
      </c>
      <c r="B899" s="447">
        <v>142</v>
      </c>
      <c r="C899" s="447"/>
      <c r="D899" s="448">
        <v>192</v>
      </c>
      <c r="E899" s="441">
        <v>334</v>
      </c>
      <c r="F899" s="468"/>
      <c r="G899" s="468"/>
      <c r="H899" s="447"/>
      <c r="I899" s="473"/>
      <c r="J899" s="468"/>
      <c r="K899" s="468"/>
      <c r="L899" s="447"/>
      <c r="M899" s="474"/>
      <c r="N899" s="474"/>
      <c r="O899" s="474"/>
      <c r="P899" s="461">
        <v>0</v>
      </c>
      <c r="Q899" s="465"/>
    </row>
    <row r="900" spans="1:17" ht="18" customHeight="1">
      <c r="A900" s="450" t="s">
        <v>1139</v>
      </c>
      <c r="B900" s="447">
        <v>0</v>
      </c>
      <c r="C900" s="447">
        <v>0</v>
      </c>
      <c r="D900" s="448">
        <v>80</v>
      </c>
      <c r="E900" s="441">
        <v>80</v>
      </c>
      <c r="F900" s="468"/>
      <c r="G900" s="468"/>
      <c r="H900" s="447">
        <v>0</v>
      </c>
      <c r="I900" s="473"/>
      <c r="J900" s="468"/>
      <c r="K900" s="468"/>
      <c r="L900" s="447">
        <v>0</v>
      </c>
      <c r="M900" s="474"/>
      <c r="N900" s="474"/>
      <c r="O900" s="474"/>
      <c r="P900" s="461">
        <v>0</v>
      </c>
      <c r="Q900" s="465"/>
    </row>
    <row r="901" spans="1:17" ht="18" customHeight="1">
      <c r="A901" s="450" t="s">
        <v>1140</v>
      </c>
      <c r="B901" s="447">
        <v>2050</v>
      </c>
      <c r="C901" s="447"/>
      <c r="D901" s="448">
        <v>2050</v>
      </c>
      <c r="E901" s="441">
        <v>4100</v>
      </c>
      <c r="F901" s="468"/>
      <c r="G901" s="468"/>
      <c r="H901" s="447"/>
      <c r="I901" s="473"/>
      <c r="J901" s="468"/>
      <c r="K901" s="468"/>
      <c r="L901" s="447"/>
      <c r="M901" s="474"/>
      <c r="N901" s="474"/>
      <c r="O901" s="474"/>
      <c r="P901" s="461">
        <v>0</v>
      </c>
      <c r="Q901" s="465"/>
    </row>
    <row r="902" spans="1:17" ht="18" customHeight="1">
      <c r="A902" s="450" t="s">
        <v>1141</v>
      </c>
      <c r="B902" s="447">
        <v>0</v>
      </c>
      <c r="C902" s="447">
        <v>0</v>
      </c>
      <c r="D902" s="448"/>
      <c r="E902" s="441">
        <v>0</v>
      </c>
      <c r="F902" s="468"/>
      <c r="G902" s="468"/>
      <c r="H902" s="447">
        <v>0</v>
      </c>
      <c r="I902" s="473"/>
      <c r="J902" s="468"/>
      <c r="K902" s="468"/>
      <c r="L902" s="447">
        <v>0</v>
      </c>
      <c r="M902" s="474"/>
      <c r="N902" s="474"/>
      <c r="O902" s="474"/>
      <c r="P902" s="461">
        <v>0</v>
      </c>
      <c r="Q902" s="465"/>
    </row>
    <row r="903" spans="1:17" ht="18" customHeight="1">
      <c r="A903" s="450" t="s">
        <v>1142</v>
      </c>
      <c r="B903" s="447">
        <v>0</v>
      </c>
      <c r="C903" s="447">
        <v>0</v>
      </c>
      <c r="D903" s="448"/>
      <c r="E903" s="441">
        <v>0</v>
      </c>
      <c r="F903" s="468"/>
      <c r="G903" s="468"/>
      <c r="H903" s="447">
        <v>0</v>
      </c>
      <c r="I903" s="473"/>
      <c r="J903" s="468"/>
      <c r="K903" s="468"/>
      <c r="L903" s="447">
        <v>0</v>
      </c>
      <c r="M903" s="474"/>
      <c r="N903" s="474"/>
      <c r="O903" s="474"/>
      <c r="P903" s="461">
        <v>0</v>
      </c>
      <c r="Q903" s="465"/>
    </row>
    <row r="904" spans="1:17" ht="18" customHeight="1">
      <c r="A904" s="450" t="s">
        <v>1143</v>
      </c>
      <c r="B904" s="447">
        <v>0</v>
      </c>
      <c r="C904" s="447">
        <v>0</v>
      </c>
      <c r="D904" s="448">
        <v>220</v>
      </c>
      <c r="E904" s="441">
        <v>220</v>
      </c>
      <c r="F904" s="468"/>
      <c r="G904" s="468"/>
      <c r="H904" s="447">
        <v>0</v>
      </c>
      <c r="I904" s="473"/>
      <c r="J904" s="468"/>
      <c r="K904" s="468"/>
      <c r="L904" s="447">
        <v>0</v>
      </c>
      <c r="M904" s="474"/>
      <c r="N904" s="474"/>
      <c r="O904" s="474"/>
      <c r="P904" s="461">
        <v>0</v>
      </c>
      <c r="Q904" s="465"/>
    </row>
    <row r="905" spans="1:17" ht="18" customHeight="1">
      <c r="A905" s="450" t="s">
        <v>1144</v>
      </c>
      <c r="B905" s="447">
        <v>2</v>
      </c>
      <c r="C905" s="447"/>
      <c r="D905" s="448">
        <v>1</v>
      </c>
      <c r="E905" s="441">
        <v>3</v>
      </c>
      <c r="F905" s="468"/>
      <c r="G905" s="468"/>
      <c r="H905" s="447"/>
      <c r="I905" s="473"/>
      <c r="J905" s="468"/>
      <c r="K905" s="468"/>
      <c r="L905" s="447"/>
      <c r="M905" s="474"/>
      <c r="N905" s="474"/>
      <c r="O905" s="474"/>
      <c r="P905" s="461">
        <v>0</v>
      </c>
      <c r="Q905" s="465"/>
    </row>
    <row r="906" spans="1:17" ht="18" customHeight="1">
      <c r="A906" s="450" t="s">
        <v>1145</v>
      </c>
      <c r="B906" s="447">
        <v>0</v>
      </c>
      <c r="C906" s="447">
        <v>0</v>
      </c>
      <c r="D906" s="448"/>
      <c r="E906" s="441">
        <v>0</v>
      </c>
      <c r="F906" s="468"/>
      <c r="G906" s="468"/>
      <c r="H906" s="447">
        <v>0</v>
      </c>
      <c r="I906" s="473"/>
      <c r="J906" s="468"/>
      <c r="K906" s="468"/>
      <c r="L906" s="447">
        <v>0</v>
      </c>
      <c r="M906" s="474"/>
      <c r="N906" s="474"/>
      <c r="O906" s="474"/>
      <c r="P906" s="461">
        <v>0</v>
      </c>
      <c r="Q906" s="465"/>
    </row>
    <row r="907" spans="1:17" ht="18" customHeight="1">
      <c r="A907" s="450" t="s">
        <v>1146</v>
      </c>
      <c r="B907" s="447">
        <v>0</v>
      </c>
      <c r="C907" s="447">
        <v>0</v>
      </c>
      <c r="D907" s="448"/>
      <c r="E907" s="441">
        <v>0</v>
      </c>
      <c r="F907" s="468"/>
      <c r="G907" s="468"/>
      <c r="H907" s="447">
        <v>0</v>
      </c>
      <c r="I907" s="473"/>
      <c r="J907" s="468"/>
      <c r="K907" s="468"/>
      <c r="L907" s="447">
        <v>0</v>
      </c>
      <c r="M907" s="474"/>
      <c r="N907" s="474"/>
      <c r="O907" s="474"/>
      <c r="P907" s="461">
        <v>0</v>
      </c>
      <c r="Q907" s="465"/>
    </row>
    <row r="908" spans="1:17" ht="18" customHeight="1">
      <c r="A908" s="450" t="s">
        <v>1119</v>
      </c>
      <c r="B908" s="447">
        <v>0</v>
      </c>
      <c r="C908" s="447">
        <v>0</v>
      </c>
      <c r="D908" s="448">
        <v>2</v>
      </c>
      <c r="E908" s="441">
        <v>2</v>
      </c>
      <c r="F908" s="468"/>
      <c r="G908" s="468"/>
      <c r="H908" s="447">
        <v>0</v>
      </c>
      <c r="I908" s="473"/>
      <c r="J908" s="468"/>
      <c r="K908" s="468"/>
      <c r="L908" s="447">
        <v>0</v>
      </c>
      <c r="M908" s="474"/>
      <c r="N908" s="474"/>
      <c r="O908" s="474"/>
      <c r="P908" s="461">
        <v>0</v>
      </c>
      <c r="Q908" s="465"/>
    </row>
    <row r="909" spans="1:17" ht="18" customHeight="1">
      <c r="A909" s="450" t="s">
        <v>1147</v>
      </c>
      <c r="B909" s="447">
        <v>0</v>
      </c>
      <c r="C909" s="447">
        <v>0</v>
      </c>
      <c r="D909" s="448"/>
      <c r="E909" s="441">
        <v>0</v>
      </c>
      <c r="F909" s="468"/>
      <c r="G909" s="468"/>
      <c r="H909" s="447">
        <v>0</v>
      </c>
      <c r="I909" s="473"/>
      <c r="J909" s="468"/>
      <c r="K909" s="468"/>
      <c r="L909" s="447">
        <v>0</v>
      </c>
      <c r="M909" s="474"/>
      <c r="N909" s="474"/>
      <c r="O909" s="474"/>
      <c r="P909" s="461">
        <v>0</v>
      </c>
      <c r="Q909" s="465"/>
    </row>
    <row r="910" spans="1:17" ht="18" customHeight="1">
      <c r="A910" s="450" t="s">
        <v>1148</v>
      </c>
      <c r="B910" s="447">
        <v>0</v>
      </c>
      <c r="C910" s="447">
        <v>0</v>
      </c>
      <c r="D910" s="448"/>
      <c r="E910" s="441">
        <v>0</v>
      </c>
      <c r="F910" s="468"/>
      <c r="G910" s="468"/>
      <c r="H910" s="447">
        <v>0</v>
      </c>
      <c r="I910" s="473"/>
      <c r="J910" s="468"/>
      <c r="K910" s="468"/>
      <c r="L910" s="447">
        <v>0</v>
      </c>
      <c r="M910" s="474"/>
      <c r="N910" s="474"/>
      <c r="O910" s="474"/>
      <c r="P910" s="461">
        <v>0</v>
      </c>
      <c r="Q910" s="465"/>
    </row>
    <row r="911" spans="1:17" ht="18" customHeight="1">
      <c r="A911" s="450" t="s">
        <v>1149</v>
      </c>
      <c r="B911" s="447">
        <v>313</v>
      </c>
      <c r="C911" s="447">
        <v>500</v>
      </c>
      <c r="D911" s="448">
        <v>119</v>
      </c>
      <c r="E911" s="441">
        <v>432</v>
      </c>
      <c r="F911" s="468"/>
      <c r="G911" s="468"/>
      <c r="H911" s="447">
        <v>500</v>
      </c>
      <c r="I911" s="473"/>
      <c r="J911" s="468"/>
      <c r="K911" s="468"/>
      <c r="L911" s="447">
        <v>500</v>
      </c>
      <c r="M911" s="474"/>
      <c r="N911" s="474"/>
      <c r="O911" s="474"/>
      <c r="P911" s="461">
        <v>500</v>
      </c>
      <c r="Q911" s="465"/>
    </row>
    <row r="912" spans="1:17" ht="18" customHeight="1">
      <c r="A912" s="450" t="s">
        <v>1150</v>
      </c>
      <c r="B912" s="488"/>
      <c r="C912" s="468"/>
      <c r="D912" s="446">
        <f>SUM(D913:D922)</f>
        <v>0</v>
      </c>
      <c r="E912" s="441">
        <v>0</v>
      </c>
      <c r="F912" s="468"/>
      <c r="G912" s="468"/>
      <c r="H912" s="468"/>
      <c r="I912" s="473"/>
      <c r="J912" s="468"/>
      <c r="K912" s="468"/>
      <c r="L912" s="468"/>
      <c r="M912" s="474"/>
      <c r="N912" s="474"/>
      <c r="O912" s="474"/>
      <c r="P912" s="461">
        <v>0</v>
      </c>
      <c r="Q912" s="465"/>
    </row>
    <row r="913" spans="1:17" ht="18" customHeight="1">
      <c r="A913" s="450" t="s">
        <v>1060</v>
      </c>
      <c r="B913" s="468"/>
      <c r="C913" s="468"/>
      <c r="D913" s="448"/>
      <c r="E913" s="441">
        <v>0</v>
      </c>
      <c r="F913" s="468"/>
      <c r="G913" s="468"/>
      <c r="H913" s="468"/>
      <c r="I913" s="473"/>
      <c r="J913" s="468"/>
      <c r="K913" s="468"/>
      <c r="L913" s="468"/>
      <c r="M913" s="474"/>
      <c r="N913" s="474"/>
      <c r="O913" s="474"/>
      <c r="P913" s="461">
        <v>0</v>
      </c>
      <c r="Q913" s="465"/>
    </row>
    <row r="914" spans="1:17" ht="18" customHeight="1">
      <c r="A914" s="450" t="s">
        <v>1061</v>
      </c>
      <c r="B914" s="468"/>
      <c r="C914" s="468"/>
      <c r="D914" s="448"/>
      <c r="E914" s="441">
        <v>0</v>
      </c>
      <c r="F914" s="468"/>
      <c r="G914" s="468"/>
      <c r="H914" s="468"/>
      <c r="I914" s="473"/>
      <c r="J914" s="468"/>
      <c r="K914" s="468"/>
      <c r="L914" s="468"/>
      <c r="M914" s="474"/>
      <c r="N914" s="474"/>
      <c r="O914" s="474"/>
      <c r="P914" s="461">
        <v>0</v>
      </c>
      <c r="Q914" s="465"/>
    </row>
    <row r="915" spans="1:17" ht="18" customHeight="1">
      <c r="A915" s="450" t="s">
        <v>1062</v>
      </c>
      <c r="B915" s="468"/>
      <c r="C915" s="468"/>
      <c r="D915" s="448"/>
      <c r="E915" s="441">
        <v>0</v>
      </c>
      <c r="F915" s="468"/>
      <c r="G915" s="468"/>
      <c r="H915" s="468"/>
      <c r="I915" s="473"/>
      <c r="J915" s="468"/>
      <c r="K915" s="468"/>
      <c r="L915" s="468"/>
      <c r="M915" s="474"/>
      <c r="N915" s="474"/>
      <c r="O915" s="474"/>
      <c r="P915" s="461">
        <v>0</v>
      </c>
      <c r="Q915" s="465"/>
    </row>
    <row r="916" spans="1:17" ht="18" customHeight="1">
      <c r="A916" s="450" t="s">
        <v>1151</v>
      </c>
      <c r="B916" s="468"/>
      <c r="C916" s="468"/>
      <c r="D916" s="448"/>
      <c r="E916" s="441">
        <v>0</v>
      </c>
      <c r="F916" s="468"/>
      <c r="G916" s="468"/>
      <c r="H916" s="468"/>
      <c r="I916" s="473"/>
      <c r="J916" s="468"/>
      <c r="K916" s="468"/>
      <c r="L916" s="468"/>
      <c r="M916" s="474"/>
      <c r="N916" s="474"/>
      <c r="O916" s="474"/>
      <c r="P916" s="461">
        <v>0</v>
      </c>
      <c r="Q916" s="465"/>
    </row>
    <row r="917" spans="1:17" ht="18" customHeight="1">
      <c r="A917" s="450" t="s">
        <v>1152</v>
      </c>
      <c r="B917" s="468"/>
      <c r="C917" s="468"/>
      <c r="D917" s="448"/>
      <c r="E917" s="441">
        <v>0</v>
      </c>
      <c r="F917" s="468"/>
      <c r="G917" s="468"/>
      <c r="H917" s="468"/>
      <c r="I917" s="473"/>
      <c r="J917" s="468"/>
      <c r="K917" s="468"/>
      <c r="L917" s="468"/>
      <c r="M917" s="474"/>
      <c r="N917" s="474"/>
      <c r="O917" s="474"/>
      <c r="P917" s="461">
        <v>0</v>
      </c>
      <c r="Q917" s="465"/>
    </row>
    <row r="918" spans="1:17" ht="18" customHeight="1">
      <c r="A918" s="450" t="s">
        <v>1153</v>
      </c>
      <c r="B918" s="468"/>
      <c r="C918" s="468"/>
      <c r="D918" s="448"/>
      <c r="E918" s="441">
        <v>0</v>
      </c>
      <c r="F918" s="468"/>
      <c r="G918" s="468"/>
      <c r="H918" s="468"/>
      <c r="I918" s="473"/>
      <c r="J918" s="468"/>
      <c r="K918" s="468"/>
      <c r="L918" s="468"/>
      <c r="M918" s="474"/>
      <c r="N918" s="474"/>
      <c r="O918" s="474"/>
      <c r="P918" s="461">
        <v>0</v>
      </c>
      <c r="Q918" s="465"/>
    </row>
    <row r="919" spans="1:17" ht="18" customHeight="1">
      <c r="A919" s="450" t="s">
        <v>1154</v>
      </c>
      <c r="B919" s="468"/>
      <c r="C919" s="468"/>
      <c r="D919" s="448"/>
      <c r="E919" s="441">
        <v>0</v>
      </c>
      <c r="F919" s="468"/>
      <c r="G919" s="468"/>
      <c r="H919" s="468"/>
      <c r="I919" s="473"/>
      <c r="J919" s="468"/>
      <c r="K919" s="468"/>
      <c r="L919" s="468"/>
      <c r="M919" s="474"/>
      <c r="N919" s="474"/>
      <c r="O919" s="474"/>
      <c r="P919" s="461">
        <v>0</v>
      </c>
      <c r="Q919" s="465"/>
    </row>
    <row r="920" spans="1:17" ht="18" customHeight="1">
      <c r="A920" s="450" t="s">
        <v>1155</v>
      </c>
      <c r="B920" s="468"/>
      <c r="C920" s="468"/>
      <c r="D920" s="448"/>
      <c r="E920" s="441">
        <v>0</v>
      </c>
      <c r="F920" s="468"/>
      <c r="G920" s="468"/>
      <c r="H920" s="468"/>
      <c r="I920" s="473"/>
      <c r="J920" s="468"/>
      <c r="K920" s="468"/>
      <c r="L920" s="468"/>
      <c r="M920" s="474"/>
      <c r="N920" s="474"/>
      <c r="O920" s="474"/>
      <c r="P920" s="461">
        <v>0</v>
      </c>
      <c r="Q920" s="465">
        <v>154</v>
      </c>
    </row>
    <row r="921" spans="1:17" ht="18" customHeight="1">
      <c r="A921" s="450" t="s">
        <v>1156</v>
      </c>
      <c r="B921" s="468"/>
      <c r="C921" s="468"/>
      <c r="D921" s="448"/>
      <c r="E921" s="441">
        <v>0</v>
      </c>
      <c r="F921" s="468"/>
      <c r="G921" s="468"/>
      <c r="H921" s="468"/>
      <c r="I921" s="473"/>
      <c r="J921" s="468"/>
      <c r="K921" s="468"/>
      <c r="L921" s="468"/>
      <c r="M921" s="445">
        <f>SUM(M922:M931)</f>
        <v>0</v>
      </c>
      <c r="N921" s="445">
        <f>SUM(N922:N931)</f>
        <v>0</v>
      </c>
      <c r="O921" s="445"/>
      <c r="P921" s="461">
        <v>0</v>
      </c>
      <c r="Q921" s="465">
        <v>28</v>
      </c>
    </row>
    <row r="922" spans="1:17" ht="18" customHeight="1">
      <c r="A922" s="450" t="s">
        <v>1157</v>
      </c>
      <c r="B922" s="468"/>
      <c r="C922" s="468"/>
      <c r="D922" s="448"/>
      <c r="E922" s="441">
        <v>0</v>
      </c>
      <c r="F922" s="468"/>
      <c r="G922" s="468"/>
      <c r="H922" s="468"/>
      <c r="I922" s="473"/>
      <c r="J922" s="468"/>
      <c r="K922" s="468"/>
      <c r="L922" s="468"/>
      <c r="M922" s="474"/>
      <c r="N922" s="474"/>
      <c r="O922" s="474"/>
      <c r="P922" s="461">
        <v>0</v>
      </c>
      <c r="Q922" s="465">
        <v>4.42</v>
      </c>
    </row>
    <row r="923" spans="1:17" ht="18" customHeight="1">
      <c r="A923" s="450" t="s">
        <v>1158</v>
      </c>
      <c r="B923" s="445">
        <f aca="true" t="shared" si="180" ref="B923:H923">SUM(B924:B933)</f>
        <v>1236</v>
      </c>
      <c r="C923" s="445">
        <f t="shared" si="180"/>
        <v>936</v>
      </c>
      <c r="D923" s="446">
        <f t="shared" si="180"/>
        <v>40</v>
      </c>
      <c r="E923" s="441">
        <v>1276</v>
      </c>
      <c r="F923" s="445">
        <f t="shared" si="180"/>
        <v>0</v>
      </c>
      <c r="G923" s="445">
        <f t="shared" si="180"/>
        <v>0</v>
      </c>
      <c r="H923" s="445">
        <f t="shared" si="180"/>
        <v>936</v>
      </c>
      <c r="I923" s="445">
        <f aca="true" t="shared" si="181" ref="I923:O923">SUM(I924:I933)</f>
        <v>0</v>
      </c>
      <c r="J923" s="445">
        <f t="shared" si="181"/>
        <v>0</v>
      </c>
      <c r="K923" s="445">
        <f t="shared" si="181"/>
        <v>0</v>
      </c>
      <c r="L923" s="445">
        <f t="shared" si="181"/>
        <v>936</v>
      </c>
      <c r="M923" s="445">
        <f t="shared" si="181"/>
        <v>0</v>
      </c>
      <c r="N923" s="445">
        <f t="shared" si="181"/>
        <v>0</v>
      </c>
      <c r="O923" s="445">
        <f t="shared" si="181"/>
        <v>0</v>
      </c>
      <c r="P923" s="461">
        <v>936</v>
      </c>
      <c r="Q923" s="465">
        <v>30</v>
      </c>
    </row>
    <row r="924" spans="1:17" ht="18" customHeight="1">
      <c r="A924" s="450" t="s">
        <v>1060</v>
      </c>
      <c r="B924" s="447"/>
      <c r="C924" s="468"/>
      <c r="D924" s="448"/>
      <c r="E924" s="441">
        <v>0</v>
      </c>
      <c r="F924" s="468"/>
      <c r="G924" s="468"/>
      <c r="H924" s="468"/>
      <c r="I924" s="473"/>
      <c r="J924" s="468"/>
      <c r="K924" s="468"/>
      <c r="L924" s="468"/>
      <c r="M924" s="474"/>
      <c r="N924" s="474"/>
      <c r="O924" s="474"/>
      <c r="P924" s="461">
        <v>0</v>
      </c>
      <c r="Q924" s="465">
        <v>15</v>
      </c>
    </row>
    <row r="925" spans="1:17" ht="18" customHeight="1">
      <c r="A925" s="450" t="s">
        <v>1061</v>
      </c>
      <c r="B925" s="447"/>
      <c r="C925" s="468"/>
      <c r="D925" s="448"/>
      <c r="E925" s="441">
        <v>0</v>
      </c>
      <c r="F925" s="468"/>
      <c r="G925" s="468"/>
      <c r="H925" s="468"/>
      <c r="I925" s="473"/>
      <c r="J925" s="468"/>
      <c r="K925" s="468"/>
      <c r="L925" s="468"/>
      <c r="M925" s="474"/>
      <c r="N925" s="474"/>
      <c r="O925" s="474"/>
      <c r="P925" s="461">
        <v>0</v>
      </c>
      <c r="Q925" s="465">
        <v>301</v>
      </c>
    </row>
    <row r="926" spans="1:17" ht="18" customHeight="1">
      <c r="A926" s="450" t="s">
        <v>1062</v>
      </c>
      <c r="B926" s="447"/>
      <c r="C926" s="468"/>
      <c r="D926" s="448"/>
      <c r="E926" s="441">
        <v>0</v>
      </c>
      <c r="F926" s="468"/>
      <c r="G926" s="468"/>
      <c r="H926" s="468"/>
      <c r="I926" s="473"/>
      <c r="J926" s="468"/>
      <c r="K926" s="468"/>
      <c r="L926" s="468"/>
      <c r="M926" s="474"/>
      <c r="N926" s="474"/>
      <c r="O926" s="474"/>
      <c r="P926" s="461">
        <v>0</v>
      </c>
      <c r="Q926" s="465">
        <v>17</v>
      </c>
    </row>
    <row r="927" spans="1:17" ht="18" customHeight="1">
      <c r="A927" s="450" t="s">
        <v>1159</v>
      </c>
      <c r="B927" s="447"/>
      <c r="C927" s="468"/>
      <c r="D927" s="448">
        <v>40</v>
      </c>
      <c r="E927" s="441">
        <v>40</v>
      </c>
      <c r="F927" s="468"/>
      <c r="G927" s="468"/>
      <c r="H927" s="468"/>
      <c r="I927" s="473"/>
      <c r="J927" s="468"/>
      <c r="K927" s="468"/>
      <c r="L927" s="468"/>
      <c r="M927" s="474"/>
      <c r="N927" s="474"/>
      <c r="O927" s="474"/>
      <c r="P927" s="461">
        <v>0</v>
      </c>
      <c r="Q927" s="465">
        <v>24</v>
      </c>
    </row>
    <row r="928" spans="1:17" ht="18" customHeight="1">
      <c r="A928" s="450" t="s">
        <v>1160</v>
      </c>
      <c r="B928" s="447"/>
      <c r="C928" s="468"/>
      <c r="D928" s="448"/>
      <c r="E928" s="441">
        <v>0</v>
      </c>
      <c r="F928" s="468"/>
      <c r="G928" s="468"/>
      <c r="H928" s="468"/>
      <c r="I928" s="473"/>
      <c r="J928" s="468"/>
      <c r="K928" s="468"/>
      <c r="L928" s="468"/>
      <c r="M928" s="474"/>
      <c r="N928" s="474"/>
      <c r="O928" s="474"/>
      <c r="P928" s="461">
        <v>0</v>
      </c>
      <c r="Q928" s="465">
        <v>79</v>
      </c>
    </row>
    <row r="929" spans="1:17" ht="18" customHeight="1">
      <c r="A929" s="450" t="s">
        <v>1161</v>
      </c>
      <c r="B929" s="447"/>
      <c r="C929" s="468"/>
      <c r="D929" s="448"/>
      <c r="E929" s="441">
        <v>0</v>
      </c>
      <c r="F929" s="468"/>
      <c r="G929" s="468"/>
      <c r="H929" s="468"/>
      <c r="I929" s="473"/>
      <c r="J929" s="468"/>
      <c r="K929" s="468"/>
      <c r="L929" s="468"/>
      <c r="M929" s="474"/>
      <c r="N929" s="474"/>
      <c r="O929" s="474"/>
      <c r="P929" s="461">
        <v>0</v>
      </c>
      <c r="Q929" s="465">
        <v>1541</v>
      </c>
    </row>
    <row r="930" spans="1:17" ht="18" customHeight="1">
      <c r="A930" s="450" t="s">
        <v>1162</v>
      </c>
      <c r="B930" s="447"/>
      <c r="C930" s="468"/>
      <c r="D930" s="448"/>
      <c r="E930" s="441">
        <v>0</v>
      </c>
      <c r="F930" s="468"/>
      <c r="G930" s="468"/>
      <c r="H930" s="468"/>
      <c r="I930" s="473"/>
      <c r="J930" s="468"/>
      <c r="K930" s="468"/>
      <c r="L930" s="468"/>
      <c r="M930" s="474"/>
      <c r="N930" s="474"/>
      <c r="O930" s="474"/>
      <c r="P930" s="461">
        <v>0</v>
      </c>
      <c r="Q930" s="465">
        <v>266</v>
      </c>
    </row>
    <row r="931" spans="1:17" ht="18" customHeight="1">
      <c r="A931" s="450" t="s">
        <v>1163</v>
      </c>
      <c r="B931" s="447"/>
      <c r="C931" s="468"/>
      <c r="D931" s="448"/>
      <c r="E931" s="441">
        <v>0</v>
      </c>
      <c r="F931" s="468"/>
      <c r="G931" s="468"/>
      <c r="H931" s="468"/>
      <c r="I931" s="473"/>
      <c r="J931" s="468"/>
      <c r="K931" s="468"/>
      <c r="L931" s="468"/>
      <c r="M931" s="474"/>
      <c r="N931" s="474"/>
      <c r="O931" s="474"/>
      <c r="P931" s="461">
        <v>0</v>
      </c>
      <c r="Q931" s="465">
        <v>30</v>
      </c>
    </row>
    <row r="932" spans="1:17" ht="18" customHeight="1">
      <c r="A932" s="450" t="s">
        <v>1164</v>
      </c>
      <c r="B932" s="447"/>
      <c r="C932" s="468"/>
      <c r="D932" s="448"/>
      <c r="E932" s="441">
        <v>0</v>
      </c>
      <c r="F932" s="468"/>
      <c r="G932" s="468"/>
      <c r="H932" s="468"/>
      <c r="I932" s="473"/>
      <c r="J932" s="468"/>
      <c r="K932" s="468"/>
      <c r="L932" s="468"/>
      <c r="M932" s="445">
        <f>SUM(M933:M937)</f>
        <v>0</v>
      </c>
      <c r="N932" s="445">
        <f>SUM(N933:N937)</f>
        <v>0</v>
      </c>
      <c r="O932" s="445"/>
      <c r="P932" s="461">
        <v>0</v>
      </c>
      <c r="Q932" s="465">
        <v>56</v>
      </c>
    </row>
    <row r="933" spans="1:17" ht="18" customHeight="1">
      <c r="A933" s="450" t="s">
        <v>1165</v>
      </c>
      <c r="B933" s="468">
        <v>1236</v>
      </c>
      <c r="C933" s="468">
        <v>936</v>
      </c>
      <c r="D933" s="448"/>
      <c r="E933" s="441">
        <v>1236</v>
      </c>
      <c r="F933" s="468"/>
      <c r="G933" s="468"/>
      <c r="H933" s="468">
        <v>936</v>
      </c>
      <c r="I933" s="473"/>
      <c r="J933" s="468"/>
      <c r="K933" s="468"/>
      <c r="L933" s="468">
        <v>936</v>
      </c>
      <c r="M933" s="474"/>
      <c r="N933" s="474"/>
      <c r="O933" s="474"/>
      <c r="P933" s="461">
        <v>936</v>
      </c>
      <c r="Q933" s="465">
        <v>353</v>
      </c>
    </row>
    <row r="934" spans="1:17" ht="18" customHeight="1">
      <c r="A934" s="450" t="s">
        <v>1166</v>
      </c>
      <c r="B934" s="445">
        <f aca="true" t="shared" si="182" ref="B934:H934">SUM(B935:B939)</f>
        <v>1270</v>
      </c>
      <c r="C934" s="445">
        <f t="shared" si="182"/>
        <v>127</v>
      </c>
      <c r="D934" s="446">
        <f t="shared" si="182"/>
        <v>1134</v>
      </c>
      <c r="E934" s="441">
        <v>2404</v>
      </c>
      <c r="F934" s="445">
        <f t="shared" si="182"/>
        <v>0</v>
      </c>
      <c r="G934" s="445">
        <f t="shared" si="182"/>
        <v>0</v>
      </c>
      <c r="H934" s="445">
        <f t="shared" si="182"/>
        <v>127</v>
      </c>
      <c r="I934" s="445">
        <f aca="true" t="shared" si="183" ref="I934:O934">SUM(I935:I939)</f>
        <v>0</v>
      </c>
      <c r="J934" s="445">
        <f t="shared" si="183"/>
        <v>0</v>
      </c>
      <c r="K934" s="445">
        <f t="shared" si="183"/>
        <v>0</v>
      </c>
      <c r="L934" s="445">
        <f t="shared" si="183"/>
        <v>127</v>
      </c>
      <c r="M934" s="445">
        <f t="shared" si="183"/>
        <v>0</v>
      </c>
      <c r="N934" s="445">
        <f t="shared" si="183"/>
        <v>0</v>
      </c>
      <c r="O934" s="445">
        <f t="shared" si="183"/>
        <v>0</v>
      </c>
      <c r="P934" s="461">
        <v>127</v>
      </c>
      <c r="Q934" s="465">
        <v>300</v>
      </c>
    </row>
    <row r="935" spans="1:17" ht="18" customHeight="1">
      <c r="A935" s="450" t="s">
        <v>1167</v>
      </c>
      <c r="B935" s="447">
        <v>70</v>
      </c>
      <c r="C935" s="468">
        <v>70</v>
      </c>
      <c r="D935" s="448"/>
      <c r="E935" s="441">
        <v>70</v>
      </c>
      <c r="F935" s="468"/>
      <c r="G935" s="468"/>
      <c r="H935" s="468">
        <v>70</v>
      </c>
      <c r="I935" s="473"/>
      <c r="J935" s="468"/>
      <c r="K935" s="468"/>
      <c r="L935" s="468">
        <v>70</v>
      </c>
      <c r="M935" s="474"/>
      <c r="N935" s="474"/>
      <c r="O935" s="474"/>
      <c r="P935" s="461">
        <v>70</v>
      </c>
      <c r="Q935" s="465">
        <v>710</v>
      </c>
    </row>
    <row r="936" spans="1:17" ht="18" customHeight="1">
      <c r="A936" s="450" t="s">
        <v>1168</v>
      </c>
      <c r="B936" s="447">
        <v>1200</v>
      </c>
      <c r="C936" s="468">
        <v>57</v>
      </c>
      <c r="D936" s="448">
        <v>1134</v>
      </c>
      <c r="E936" s="441">
        <v>2334</v>
      </c>
      <c r="F936" s="468"/>
      <c r="G936" s="468"/>
      <c r="H936" s="468">
        <v>57</v>
      </c>
      <c r="I936" s="473"/>
      <c r="J936" s="468"/>
      <c r="K936" s="468"/>
      <c r="L936" s="468">
        <v>57</v>
      </c>
      <c r="M936" s="474"/>
      <c r="N936" s="474"/>
      <c r="O936" s="474"/>
      <c r="P936" s="461">
        <v>57</v>
      </c>
      <c r="Q936" s="465">
        <v>8</v>
      </c>
    </row>
    <row r="937" spans="1:17" ht="18" customHeight="1">
      <c r="A937" s="450" t="s">
        <v>1169</v>
      </c>
      <c r="B937" s="468"/>
      <c r="C937" s="468"/>
      <c r="D937" s="448"/>
      <c r="E937" s="441">
        <v>0</v>
      </c>
      <c r="F937" s="468"/>
      <c r="G937" s="468"/>
      <c r="H937" s="468"/>
      <c r="I937" s="473"/>
      <c r="J937" s="468"/>
      <c r="K937" s="468"/>
      <c r="L937" s="468"/>
      <c r="M937" s="474"/>
      <c r="N937" s="474"/>
      <c r="O937" s="474"/>
      <c r="P937" s="461">
        <v>0</v>
      </c>
      <c r="Q937" s="465">
        <v>10</v>
      </c>
    </row>
    <row r="938" spans="1:17" ht="18" customHeight="1">
      <c r="A938" s="450" t="s">
        <v>1170</v>
      </c>
      <c r="B938" s="468"/>
      <c r="C938" s="468"/>
      <c r="D938" s="448"/>
      <c r="E938" s="441">
        <v>0</v>
      </c>
      <c r="F938" s="468"/>
      <c r="G938" s="468"/>
      <c r="H938" s="468"/>
      <c r="I938" s="473"/>
      <c r="J938" s="468"/>
      <c r="K938" s="468"/>
      <c r="L938" s="468"/>
      <c r="M938" s="445">
        <f>SUM(M939:M944)</f>
        <v>0</v>
      </c>
      <c r="N938" s="445">
        <f>SUM(N939:N944)</f>
        <v>0</v>
      </c>
      <c r="O938" s="445"/>
      <c r="P938" s="461">
        <v>0</v>
      </c>
      <c r="Q938" s="465">
        <v>1</v>
      </c>
    </row>
    <row r="939" spans="1:17" ht="18" customHeight="1">
      <c r="A939" s="450" t="s">
        <v>1171</v>
      </c>
      <c r="B939" s="468"/>
      <c r="C939" s="468"/>
      <c r="D939" s="448"/>
      <c r="E939" s="441">
        <v>0</v>
      </c>
      <c r="F939" s="468"/>
      <c r="G939" s="468"/>
      <c r="H939" s="468"/>
      <c r="I939" s="473"/>
      <c r="J939" s="468"/>
      <c r="K939" s="468"/>
      <c r="L939" s="468"/>
      <c r="M939" s="474"/>
      <c r="N939" s="474"/>
      <c r="O939" s="474"/>
      <c r="P939" s="461">
        <v>0</v>
      </c>
      <c r="Q939" s="465">
        <v>42</v>
      </c>
    </row>
    <row r="940" spans="1:17" ht="18" customHeight="1">
      <c r="A940" s="450" t="s">
        <v>1172</v>
      </c>
      <c r="B940" s="445">
        <f aca="true" t="shared" si="184" ref="B940:H940">SUM(B941:B946)</f>
        <v>3805</v>
      </c>
      <c r="C940" s="445">
        <f t="shared" si="184"/>
        <v>3091</v>
      </c>
      <c r="D940" s="446">
        <f t="shared" si="184"/>
        <v>714</v>
      </c>
      <c r="E940" s="441">
        <v>4519</v>
      </c>
      <c r="F940" s="445">
        <f t="shared" si="184"/>
        <v>0</v>
      </c>
      <c r="G940" s="445">
        <f t="shared" si="184"/>
        <v>0</v>
      </c>
      <c r="H940" s="445">
        <f t="shared" si="184"/>
        <v>3091</v>
      </c>
      <c r="I940" s="445">
        <f aca="true" t="shared" si="185" ref="I940:O940">SUM(I941:I946)</f>
        <v>0</v>
      </c>
      <c r="J940" s="445">
        <f t="shared" si="185"/>
        <v>0</v>
      </c>
      <c r="K940" s="445">
        <f t="shared" si="185"/>
        <v>0</v>
      </c>
      <c r="L940" s="445">
        <f t="shared" si="185"/>
        <v>3091</v>
      </c>
      <c r="M940" s="445">
        <f t="shared" si="185"/>
        <v>0</v>
      </c>
      <c r="N940" s="445">
        <f t="shared" si="185"/>
        <v>0</v>
      </c>
      <c r="O940" s="445">
        <f t="shared" si="185"/>
        <v>0</v>
      </c>
      <c r="P940" s="461">
        <v>3091</v>
      </c>
      <c r="Q940" s="465">
        <v>27</v>
      </c>
    </row>
    <row r="941" spans="1:17" ht="18" customHeight="1">
      <c r="A941" s="450" t="s">
        <v>1173</v>
      </c>
      <c r="B941" s="447">
        <v>1913</v>
      </c>
      <c r="C941" s="447">
        <v>1199</v>
      </c>
      <c r="D941" s="448">
        <v>714</v>
      </c>
      <c r="E941" s="441">
        <v>2627</v>
      </c>
      <c r="F941" s="468"/>
      <c r="G941" s="468"/>
      <c r="H941" s="447">
        <v>1199</v>
      </c>
      <c r="I941" s="473"/>
      <c r="J941" s="468"/>
      <c r="K941" s="468"/>
      <c r="L941" s="447">
        <v>1199</v>
      </c>
      <c r="M941" s="474"/>
      <c r="N941" s="474"/>
      <c r="O941" s="474"/>
      <c r="P941" s="461">
        <v>1199</v>
      </c>
      <c r="Q941" s="465">
        <v>21</v>
      </c>
    </row>
    <row r="942" spans="1:17" ht="18" customHeight="1">
      <c r="A942" s="450" t="s">
        <v>1174</v>
      </c>
      <c r="B942" s="447">
        <v>0</v>
      </c>
      <c r="C942" s="447">
        <v>0</v>
      </c>
      <c r="D942" s="448"/>
      <c r="E942" s="441">
        <v>0</v>
      </c>
      <c r="F942" s="468"/>
      <c r="G942" s="468"/>
      <c r="H942" s="447">
        <v>0</v>
      </c>
      <c r="I942" s="473"/>
      <c r="J942" s="468"/>
      <c r="K942" s="468"/>
      <c r="L942" s="447">
        <v>0</v>
      </c>
      <c r="M942" s="474"/>
      <c r="N942" s="474"/>
      <c r="O942" s="474"/>
      <c r="P942" s="461">
        <v>0</v>
      </c>
      <c r="Q942" s="465">
        <v>60</v>
      </c>
    </row>
    <row r="943" spans="1:17" ht="18" customHeight="1">
      <c r="A943" s="450" t="s">
        <v>1175</v>
      </c>
      <c r="B943" s="447">
        <v>1892</v>
      </c>
      <c r="C943" s="447">
        <v>1892</v>
      </c>
      <c r="D943" s="448"/>
      <c r="E943" s="441">
        <v>1892</v>
      </c>
      <c r="F943" s="468"/>
      <c r="G943" s="468"/>
      <c r="H943" s="447">
        <v>1892</v>
      </c>
      <c r="I943" s="473"/>
      <c r="J943" s="468"/>
      <c r="K943" s="468"/>
      <c r="L943" s="447">
        <v>1892</v>
      </c>
      <c r="M943" s="474"/>
      <c r="N943" s="474"/>
      <c r="O943" s="474"/>
      <c r="P943" s="461">
        <v>1892</v>
      </c>
      <c r="Q943" s="465">
        <v>178</v>
      </c>
    </row>
    <row r="944" spans="1:17" ht="18" customHeight="1">
      <c r="A944" s="450" t="s">
        <v>1176</v>
      </c>
      <c r="B944" s="447">
        <v>0</v>
      </c>
      <c r="C944" s="468"/>
      <c r="D944" s="448"/>
      <c r="E944" s="441">
        <v>0</v>
      </c>
      <c r="F944" s="468"/>
      <c r="G944" s="468"/>
      <c r="H944" s="468"/>
      <c r="I944" s="473"/>
      <c r="J944" s="468"/>
      <c r="K944" s="468"/>
      <c r="L944" s="468"/>
      <c r="M944" s="474"/>
      <c r="N944" s="474"/>
      <c r="O944" s="474"/>
      <c r="P944" s="461">
        <v>0</v>
      </c>
      <c r="Q944" s="465">
        <v>8</v>
      </c>
    </row>
    <row r="945" spans="1:17" ht="18" customHeight="1">
      <c r="A945" s="450" t="s">
        <v>1177</v>
      </c>
      <c r="B945" s="447">
        <v>0</v>
      </c>
      <c r="C945" s="468"/>
      <c r="D945" s="448"/>
      <c r="E945" s="441">
        <v>0</v>
      </c>
      <c r="F945" s="468"/>
      <c r="G945" s="468"/>
      <c r="H945" s="468"/>
      <c r="I945" s="473"/>
      <c r="J945" s="468"/>
      <c r="K945" s="468"/>
      <c r="L945" s="468"/>
      <c r="M945" s="445">
        <f>SUM(M946:M950)</f>
        <v>0</v>
      </c>
      <c r="N945" s="445">
        <f>SUM(N946:N950)</f>
        <v>0</v>
      </c>
      <c r="O945" s="445"/>
      <c r="P945" s="461">
        <v>0</v>
      </c>
      <c r="Q945" s="465">
        <v>12</v>
      </c>
    </row>
    <row r="946" spans="1:17" ht="18" customHeight="1">
      <c r="A946" s="450" t="s">
        <v>1178</v>
      </c>
      <c r="B946" s="447">
        <v>0</v>
      </c>
      <c r="C946" s="468"/>
      <c r="D946" s="448"/>
      <c r="E946" s="441">
        <v>0</v>
      </c>
      <c r="F946" s="468"/>
      <c r="G946" s="468"/>
      <c r="H946" s="468"/>
      <c r="I946" s="473"/>
      <c r="J946" s="468"/>
      <c r="K946" s="468"/>
      <c r="L946" s="468"/>
      <c r="M946" s="474"/>
      <c r="N946" s="474"/>
      <c r="O946" s="474"/>
      <c r="P946" s="461">
        <v>0</v>
      </c>
      <c r="Q946" s="465">
        <v>58</v>
      </c>
    </row>
    <row r="947" spans="1:17" ht="18" customHeight="1">
      <c r="A947" s="483" t="s">
        <v>1179</v>
      </c>
      <c r="B947" s="445">
        <f aca="true" t="shared" si="186" ref="B947:H947">SUM(B948:B952)</f>
        <v>909</v>
      </c>
      <c r="C947" s="445">
        <f t="shared" si="186"/>
        <v>50</v>
      </c>
      <c r="D947" s="446">
        <f>SUM(D948:D953)</f>
        <v>522</v>
      </c>
      <c r="E947" s="441">
        <v>1431</v>
      </c>
      <c r="F947" s="445">
        <f t="shared" si="186"/>
        <v>0</v>
      </c>
      <c r="G947" s="445">
        <f t="shared" si="186"/>
        <v>0</v>
      </c>
      <c r="H947" s="445">
        <f t="shared" si="186"/>
        <v>50</v>
      </c>
      <c r="I947" s="445">
        <f aca="true" t="shared" si="187" ref="I947:O947">SUM(I948:I952)</f>
        <v>0</v>
      </c>
      <c r="J947" s="445">
        <f t="shared" si="187"/>
        <v>0</v>
      </c>
      <c r="K947" s="445">
        <f t="shared" si="187"/>
        <v>0</v>
      </c>
      <c r="L947" s="445">
        <f t="shared" si="187"/>
        <v>50</v>
      </c>
      <c r="M947" s="445">
        <f t="shared" si="187"/>
        <v>0</v>
      </c>
      <c r="N947" s="445">
        <f t="shared" si="187"/>
        <v>0</v>
      </c>
      <c r="O947" s="445">
        <f t="shared" si="187"/>
        <v>0</v>
      </c>
      <c r="P947" s="461">
        <v>50</v>
      </c>
      <c r="Q947" s="465">
        <v>132</v>
      </c>
    </row>
    <row r="948" spans="1:17" ht="18" customHeight="1">
      <c r="A948" s="483" t="s">
        <v>1180</v>
      </c>
      <c r="B948" s="447">
        <v>502</v>
      </c>
      <c r="C948" s="447"/>
      <c r="D948" s="448">
        <v>209</v>
      </c>
      <c r="E948" s="441">
        <v>711</v>
      </c>
      <c r="F948" s="468"/>
      <c r="G948" s="468"/>
      <c r="H948" s="447"/>
      <c r="I948" s="473"/>
      <c r="J948" s="468"/>
      <c r="K948" s="468"/>
      <c r="L948" s="447"/>
      <c r="M948" s="474"/>
      <c r="N948" s="474"/>
      <c r="O948" s="474"/>
      <c r="P948" s="461">
        <v>0</v>
      </c>
      <c r="Q948" s="465">
        <v>2</v>
      </c>
    </row>
    <row r="949" spans="1:17" ht="18" customHeight="1">
      <c r="A949" s="483" t="s">
        <v>1181</v>
      </c>
      <c r="B949" s="447">
        <v>149</v>
      </c>
      <c r="C949" s="447"/>
      <c r="D949" s="448">
        <v>60</v>
      </c>
      <c r="E949" s="441">
        <v>209</v>
      </c>
      <c r="F949" s="468"/>
      <c r="G949" s="468"/>
      <c r="H949" s="447"/>
      <c r="I949" s="473"/>
      <c r="J949" s="468"/>
      <c r="K949" s="468"/>
      <c r="L949" s="447"/>
      <c r="M949" s="474"/>
      <c r="N949" s="474"/>
      <c r="O949" s="474"/>
      <c r="P949" s="461">
        <v>0</v>
      </c>
      <c r="Q949" s="465">
        <f>SUM(Q920:Q948)</f>
        <v>4467.42</v>
      </c>
    </row>
    <row r="950" spans="1:17" ht="18" customHeight="1">
      <c r="A950" s="483" t="s">
        <v>1182</v>
      </c>
      <c r="B950" s="447">
        <v>254</v>
      </c>
      <c r="C950" s="447">
        <v>50</v>
      </c>
      <c r="D950" s="448">
        <v>251</v>
      </c>
      <c r="E950" s="441">
        <v>505</v>
      </c>
      <c r="F950" s="468"/>
      <c r="G950" s="468"/>
      <c r="H950" s="447">
        <v>50</v>
      </c>
      <c r="I950" s="473"/>
      <c r="J950" s="468"/>
      <c r="K950" s="468"/>
      <c r="L950" s="447">
        <v>50</v>
      </c>
      <c r="M950" s="474"/>
      <c r="N950" s="474"/>
      <c r="O950" s="474"/>
      <c r="P950" s="461">
        <v>50</v>
      </c>
      <c r="Q950" s="465"/>
    </row>
    <row r="951" spans="1:17" ht="18" customHeight="1">
      <c r="A951" s="485" t="s">
        <v>1183</v>
      </c>
      <c r="B951" s="447">
        <v>4</v>
      </c>
      <c r="C951" s="447"/>
      <c r="D951" s="448">
        <v>2</v>
      </c>
      <c r="E951" s="441">
        <v>6</v>
      </c>
      <c r="F951" s="468"/>
      <c r="G951" s="468"/>
      <c r="H951" s="447"/>
      <c r="I951" s="473"/>
      <c r="J951" s="468"/>
      <c r="K951" s="468"/>
      <c r="L951" s="447"/>
      <c r="M951" s="474"/>
      <c r="N951" s="474"/>
      <c r="O951" s="474"/>
      <c r="P951" s="461">
        <v>0</v>
      </c>
      <c r="Q951" s="465"/>
    </row>
    <row r="952" spans="1:17" s="425" customFormat="1" ht="18" customHeight="1">
      <c r="A952" s="485" t="s">
        <v>1184</v>
      </c>
      <c r="B952" s="468"/>
      <c r="C952" s="468"/>
      <c r="D952" s="448"/>
      <c r="E952" s="441">
        <v>0</v>
      </c>
      <c r="F952" s="468"/>
      <c r="G952" s="468"/>
      <c r="H952" s="468"/>
      <c r="I952" s="473"/>
      <c r="J952" s="468"/>
      <c r="K952" s="468"/>
      <c r="L952" s="468"/>
      <c r="M952" s="474"/>
      <c r="N952" s="474"/>
      <c r="O952" s="474"/>
      <c r="P952" s="461">
        <v>0</v>
      </c>
      <c r="Q952" s="464"/>
    </row>
    <row r="953" spans="1:17" ht="18" customHeight="1">
      <c r="A953" s="485" t="s">
        <v>1185</v>
      </c>
      <c r="B953" s="468"/>
      <c r="C953" s="468"/>
      <c r="D953" s="448"/>
      <c r="E953" s="441">
        <v>0</v>
      </c>
      <c r="F953" s="468"/>
      <c r="G953" s="468"/>
      <c r="H953" s="468"/>
      <c r="I953" s="473"/>
      <c r="J953" s="468"/>
      <c r="K953" s="468"/>
      <c r="L953" s="468"/>
      <c r="M953" s="474"/>
      <c r="N953" s="474"/>
      <c r="O953" s="474"/>
      <c r="P953" s="461">
        <v>0</v>
      </c>
      <c r="Q953" s="465"/>
    </row>
    <row r="954" spans="1:17" ht="18" customHeight="1">
      <c r="A954" s="450" t="s">
        <v>1186</v>
      </c>
      <c r="B954" s="468"/>
      <c r="C954" s="468"/>
      <c r="D954" s="446">
        <f>SUM(D955:D957)</f>
        <v>0</v>
      </c>
      <c r="E954" s="441">
        <v>0</v>
      </c>
      <c r="F954" s="468"/>
      <c r="G954" s="468"/>
      <c r="H954" s="468"/>
      <c r="I954" s="473"/>
      <c r="J954" s="468"/>
      <c r="K954" s="468"/>
      <c r="L954" s="468"/>
      <c r="M954" s="474"/>
      <c r="N954" s="474"/>
      <c r="O954" s="474"/>
      <c r="P954" s="461">
        <v>0</v>
      </c>
      <c r="Q954" s="465"/>
    </row>
    <row r="955" spans="1:17" ht="18" customHeight="1">
      <c r="A955" s="450" t="s">
        <v>1187</v>
      </c>
      <c r="B955" s="468"/>
      <c r="C955" s="468"/>
      <c r="D955" s="448"/>
      <c r="E955" s="441">
        <v>0</v>
      </c>
      <c r="F955" s="468"/>
      <c r="G955" s="468"/>
      <c r="H955" s="468"/>
      <c r="I955" s="473"/>
      <c r="J955" s="468"/>
      <c r="K955" s="468"/>
      <c r="L955" s="468"/>
      <c r="M955" s="474"/>
      <c r="N955" s="474"/>
      <c r="O955" s="474"/>
      <c r="P955" s="461">
        <v>0</v>
      </c>
      <c r="Q955" s="465"/>
    </row>
    <row r="956" spans="1:17" ht="18" customHeight="1">
      <c r="A956" s="450" t="s">
        <v>1188</v>
      </c>
      <c r="B956" s="468"/>
      <c r="C956" s="468"/>
      <c r="D956" s="448"/>
      <c r="E956" s="441">
        <v>0</v>
      </c>
      <c r="F956" s="468"/>
      <c r="G956" s="468"/>
      <c r="H956" s="468"/>
      <c r="I956" s="473"/>
      <c r="J956" s="468"/>
      <c r="K956" s="468"/>
      <c r="L956" s="468"/>
      <c r="M956" s="474"/>
      <c r="N956" s="474"/>
      <c r="O956" s="474"/>
      <c r="P956" s="461">
        <v>0</v>
      </c>
      <c r="Q956" s="465"/>
    </row>
    <row r="957" spans="1:17" ht="18" customHeight="1">
      <c r="A957" s="450" t="s">
        <v>1189</v>
      </c>
      <c r="B957" s="468"/>
      <c r="C957" s="468"/>
      <c r="D957" s="448"/>
      <c r="E957" s="441">
        <v>0</v>
      </c>
      <c r="F957" s="468"/>
      <c r="G957" s="468"/>
      <c r="H957" s="468"/>
      <c r="I957" s="473"/>
      <c r="J957" s="468"/>
      <c r="K957" s="468"/>
      <c r="L957" s="468"/>
      <c r="M957" s="474"/>
      <c r="N957" s="474"/>
      <c r="O957" s="474"/>
      <c r="P957" s="461">
        <v>0</v>
      </c>
      <c r="Q957" s="465"/>
    </row>
    <row r="958" spans="1:17" ht="18" customHeight="1">
      <c r="A958" s="450" t="s">
        <v>1190</v>
      </c>
      <c r="B958" s="445">
        <f aca="true" t="shared" si="188" ref="B958:H958">SUM(B959:B960)</f>
        <v>0</v>
      </c>
      <c r="C958" s="445">
        <f t="shared" si="188"/>
        <v>0</v>
      </c>
      <c r="D958" s="446">
        <f t="shared" si="188"/>
        <v>464</v>
      </c>
      <c r="E958" s="441">
        <v>464</v>
      </c>
      <c r="F958" s="445">
        <f t="shared" si="188"/>
        <v>0</v>
      </c>
      <c r="G958" s="445">
        <f t="shared" si="188"/>
        <v>0</v>
      </c>
      <c r="H958" s="445">
        <f t="shared" si="188"/>
        <v>0</v>
      </c>
      <c r="I958" s="445">
        <f aca="true" t="shared" si="189" ref="I958:O958">SUM(I959:I960)</f>
        <v>0</v>
      </c>
      <c r="J958" s="445">
        <f t="shared" si="189"/>
        <v>0</v>
      </c>
      <c r="K958" s="445">
        <f t="shared" si="189"/>
        <v>0</v>
      </c>
      <c r="L958" s="445">
        <f t="shared" si="189"/>
        <v>0</v>
      </c>
      <c r="M958" s="445">
        <f t="shared" si="189"/>
        <v>0</v>
      </c>
      <c r="N958" s="445">
        <f t="shared" si="189"/>
        <v>0</v>
      </c>
      <c r="O958" s="445">
        <f t="shared" si="189"/>
        <v>0</v>
      </c>
      <c r="P958" s="461">
        <v>0</v>
      </c>
      <c r="Q958" s="465"/>
    </row>
    <row r="959" spans="1:17" ht="18" customHeight="1">
      <c r="A959" s="450" t="s">
        <v>1191</v>
      </c>
      <c r="B959" s="468"/>
      <c r="C959" s="468"/>
      <c r="D959" s="448">
        <v>257</v>
      </c>
      <c r="E959" s="441">
        <v>257</v>
      </c>
      <c r="F959" s="468"/>
      <c r="G959" s="468"/>
      <c r="H959" s="468"/>
      <c r="I959" s="473"/>
      <c r="J959" s="468"/>
      <c r="K959" s="468"/>
      <c r="L959" s="468"/>
      <c r="M959" s="482">
        <f>M960++M993+M1005</f>
        <v>0</v>
      </c>
      <c r="N959" s="482">
        <f>N960++N993+N1005</f>
        <v>0</v>
      </c>
      <c r="O959" s="482"/>
      <c r="P959" s="461">
        <v>0</v>
      </c>
      <c r="Q959" s="465"/>
    </row>
    <row r="960" spans="1:17" ht="18" customHeight="1">
      <c r="A960" s="450" t="s">
        <v>1192</v>
      </c>
      <c r="B960" s="468"/>
      <c r="C960" s="468"/>
      <c r="D960" s="448">
        <v>207</v>
      </c>
      <c r="E960" s="441">
        <v>207</v>
      </c>
      <c r="F960" s="468"/>
      <c r="G960" s="468"/>
      <c r="H960" s="468"/>
      <c r="I960" s="473"/>
      <c r="J960" s="468"/>
      <c r="K960" s="468"/>
      <c r="L960" s="468"/>
      <c r="M960" s="445">
        <f>SUM(M961:M972)</f>
        <v>0</v>
      </c>
      <c r="N960" s="445">
        <f>SUM(N961:N972)</f>
        <v>0</v>
      </c>
      <c r="O960" s="445"/>
      <c r="P960" s="461">
        <v>0</v>
      </c>
      <c r="Q960" s="465"/>
    </row>
    <row r="961" spans="1:17" ht="18" customHeight="1">
      <c r="A961" s="442" t="s">
        <v>1193</v>
      </c>
      <c r="B961" s="482">
        <f aca="true" t="shared" si="190" ref="B961:H961">B962+B1005+B1010+B1017+B1022</f>
        <v>1725</v>
      </c>
      <c r="C961" s="482">
        <f t="shared" si="190"/>
        <v>1702</v>
      </c>
      <c r="D961" s="481">
        <f>SUM(D962,D985,D995,D1005,D1010,D1017,D1022)</f>
        <v>1620</v>
      </c>
      <c r="E961" s="441">
        <v>3345</v>
      </c>
      <c r="F961" s="482">
        <f t="shared" si="190"/>
        <v>0</v>
      </c>
      <c r="G961" s="482">
        <f t="shared" si="190"/>
        <v>0</v>
      </c>
      <c r="H961" s="482">
        <f t="shared" si="190"/>
        <v>1702</v>
      </c>
      <c r="I961" s="482">
        <f aca="true" t="shared" si="191" ref="I961:O961">I962+I1005+I1010+I1017+I1022</f>
        <v>0</v>
      </c>
      <c r="J961" s="482">
        <f t="shared" si="191"/>
        <v>0</v>
      </c>
      <c r="K961" s="482">
        <f t="shared" si="191"/>
        <v>0</v>
      </c>
      <c r="L961" s="482">
        <f t="shared" si="191"/>
        <v>1702</v>
      </c>
      <c r="M961" s="482">
        <f t="shared" si="191"/>
        <v>0</v>
      </c>
      <c r="N961" s="482">
        <f t="shared" si="191"/>
        <v>0</v>
      </c>
      <c r="O961" s="482">
        <f t="shared" si="191"/>
        <v>0</v>
      </c>
      <c r="P961" s="461">
        <v>1702</v>
      </c>
      <c r="Q961" s="465"/>
    </row>
    <row r="962" spans="1:17" ht="21.75" customHeight="1">
      <c r="A962" s="450" t="s">
        <v>1194</v>
      </c>
      <c r="B962" s="445">
        <f aca="true" t="shared" si="192" ref="B962:H962">SUM(B963:B974)</f>
        <v>1787</v>
      </c>
      <c r="C962" s="445">
        <f t="shared" si="192"/>
        <v>1702</v>
      </c>
      <c r="D962" s="446">
        <f>SUM(D963:D984)</f>
        <v>1147</v>
      </c>
      <c r="E962" s="441">
        <v>2934</v>
      </c>
      <c r="F962" s="445">
        <f t="shared" si="192"/>
        <v>0</v>
      </c>
      <c r="G962" s="445">
        <f t="shared" si="192"/>
        <v>0</v>
      </c>
      <c r="H962" s="445">
        <f t="shared" si="192"/>
        <v>1702</v>
      </c>
      <c r="I962" s="445">
        <f aca="true" t="shared" si="193" ref="I962:O962">SUM(I963:I974)</f>
        <v>0</v>
      </c>
      <c r="J962" s="445">
        <f t="shared" si="193"/>
        <v>0</v>
      </c>
      <c r="K962" s="445">
        <f t="shared" si="193"/>
        <v>0</v>
      </c>
      <c r="L962" s="445">
        <f t="shared" si="193"/>
        <v>1702</v>
      </c>
      <c r="M962" s="445">
        <f t="shared" si="193"/>
        <v>0</v>
      </c>
      <c r="N962" s="445">
        <f t="shared" si="193"/>
        <v>0</v>
      </c>
      <c r="O962" s="445">
        <f t="shared" si="193"/>
        <v>0</v>
      </c>
      <c r="P962" s="461">
        <v>1702</v>
      </c>
      <c r="Q962" s="489"/>
    </row>
    <row r="963" spans="1:17" ht="18" customHeight="1">
      <c r="A963" s="485" t="s">
        <v>1060</v>
      </c>
      <c r="B963" s="447">
        <v>88</v>
      </c>
      <c r="C963" s="447">
        <v>88</v>
      </c>
      <c r="D963" s="448"/>
      <c r="E963" s="441">
        <v>88</v>
      </c>
      <c r="F963" s="468"/>
      <c r="G963" s="468"/>
      <c r="H963" s="447">
        <v>88</v>
      </c>
      <c r="I963" s="473"/>
      <c r="J963" s="468"/>
      <c r="K963" s="468"/>
      <c r="L963" s="447">
        <v>88</v>
      </c>
      <c r="M963" s="474"/>
      <c r="N963" s="474"/>
      <c r="O963" s="474"/>
      <c r="P963" s="461">
        <v>88</v>
      </c>
      <c r="Q963" s="490"/>
    </row>
    <row r="964" spans="1:17" ht="18" customHeight="1">
      <c r="A964" s="485" t="s">
        <v>1061</v>
      </c>
      <c r="B964" s="447">
        <v>0</v>
      </c>
      <c r="C964" s="447">
        <v>0</v>
      </c>
      <c r="D964" s="448"/>
      <c r="E964" s="441">
        <v>0</v>
      </c>
      <c r="F964" s="468"/>
      <c r="G964" s="468"/>
      <c r="H964" s="447">
        <v>0</v>
      </c>
      <c r="I964" s="473"/>
      <c r="J964" s="468"/>
      <c r="K964" s="468"/>
      <c r="L964" s="447">
        <v>0</v>
      </c>
      <c r="M964" s="474"/>
      <c r="N964" s="474"/>
      <c r="O964" s="474"/>
      <c r="P964" s="461">
        <v>0</v>
      </c>
      <c r="Q964" s="491"/>
    </row>
    <row r="965" spans="1:17" ht="18" customHeight="1">
      <c r="A965" s="485" t="s">
        <v>1062</v>
      </c>
      <c r="B965" s="447">
        <v>0</v>
      </c>
      <c r="C965" s="447">
        <v>0</v>
      </c>
      <c r="D965" s="448"/>
      <c r="E965" s="441">
        <v>0</v>
      </c>
      <c r="F965" s="468"/>
      <c r="G965" s="468"/>
      <c r="H965" s="447">
        <v>0</v>
      </c>
      <c r="I965" s="473"/>
      <c r="J965" s="468"/>
      <c r="K965" s="468"/>
      <c r="L965" s="447">
        <v>0</v>
      </c>
      <c r="M965" s="474"/>
      <c r="N965" s="474"/>
      <c r="O965" s="474"/>
      <c r="P965" s="461">
        <v>0</v>
      </c>
      <c r="Q965" s="491"/>
    </row>
    <row r="966" spans="1:17" ht="18" customHeight="1">
      <c r="A966" s="485" t="s">
        <v>1195</v>
      </c>
      <c r="B966" s="447">
        <v>0</v>
      </c>
      <c r="C966" s="447">
        <v>0</v>
      </c>
      <c r="D966" s="448"/>
      <c r="E966" s="441">
        <v>0</v>
      </c>
      <c r="F966" s="468"/>
      <c r="G966" s="468"/>
      <c r="H966" s="447">
        <v>0</v>
      </c>
      <c r="I966" s="473"/>
      <c r="J966" s="468"/>
      <c r="K966" s="468"/>
      <c r="L966" s="447">
        <v>0</v>
      </c>
      <c r="M966" s="474"/>
      <c r="N966" s="474"/>
      <c r="O966" s="474"/>
      <c r="P966" s="461">
        <v>0</v>
      </c>
      <c r="Q966" s="491"/>
    </row>
    <row r="967" spans="1:17" ht="18" customHeight="1">
      <c r="A967" s="485" t="s">
        <v>1196</v>
      </c>
      <c r="B967" s="447">
        <v>80</v>
      </c>
      <c r="C967" s="447">
        <v>80</v>
      </c>
      <c r="D967" s="448"/>
      <c r="E967" s="441">
        <v>80</v>
      </c>
      <c r="F967" s="468"/>
      <c r="G967" s="468"/>
      <c r="H967" s="447">
        <v>80</v>
      </c>
      <c r="I967" s="473"/>
      <c r="J967" s="468"/>
      <c r="K967" s="468"/>
      <c r="L967" s="447">
        <v>80</v>
      </c>
      <c r="M967" s="474"/>
      <c r="N967" s="474"/>
      <c r="O967" s="474"/>
      <c r="P967" s="461">
        <v>80</v>
      </c>
      <c r="Q967" s="491"/>
    </row>
    <row r="968" spans="1:17" ht="18" customHeight="1">
      <c r="A968" s="485" t="s">
        <v>1197</v>
      </c>
      <c r="B968" s="447">
        <v>0</v>
      </c>
      <c r="C968" s="447">
        <v>0</v>
      </c>
      <c r="D968" s="448"/>
      <c r="E968" s="441">
        <v>0</v>
      </c>
      <c r="F968" s="468"/>
      <c r="G968" s="468"/>
      <c r="H968" s="447">
        <v>0</v>
      </c>
      <c r="I968" s="473"/>
      <c r="J968" s="468"/>
      <c r="K968" s="468"/>
      <c r="L968" s="447">
        <v>0</v>
      </c>
      <c r="M968" s="474"/>
      <c r="N968" s="474"/>
      <c r="O968" s="474"/>
      <c r="P968" s="461">
        <v>0</v>
      </c>
      <c r="Q968" s="491"/>
    </row>
    <row r="969" spans="1:17" ht="18" customHeight="1">
      <c r="A969" s="485" t="s">
        <v>1198</v>
      </c>
      <c r="B969" s="447">
        <v>0</v>
      </c>
      <c r="C969" s="447">
        <v>0</v>
      </c>
      <c r="D969" s="448"/>
      <c r="E969" s="441">
        <v>0</v>
      </c>
      <c r="F969" s="468"/>
      <c r="G969" s="468"/>
      <c r="H969" s="447">
        <v>0</v>
      </c>
      <c r="I969" s="473"/>
      <c r="J969" s="468"/>
      <c r="K969" s="468"/>
      <c r="L969" s="447">
        <v>0</v>
      </c>
      <c r="M969" s="474"/>
      <c r="N969" s="474"/>
      <c r="O969" s="474"/>
      <c r="P969" s="461">
        <v>0</v>
      </c>
      <c r="Q969" s="491"/>
    </row>
    <row r="970" spans="1:17" ht="18" customHeight="1">
      <c r="A970" s="485" t="s">
        <v>1199</v>
      </c>
      <c r="B970" s="447">
        <v>0</v>
      </c>
      <c r="C970" s="447">
        <v>0</v>
      </c>
      <c r="D970" s="448"/>
      <c r="E970" s="441">
        <v>0</v>
      </c>
      <c r="F970" s="468"/>
      <c r="G970" s="468"/>
      <c r="H970" s="447">
        <v>0</v>
      </c>
      <c r="I970" s="473"/>
      <c r="J970" s="468"/>
      <c r="K970" s="468"/>
      <c r="L970" s="447">
        <v>0</v>
      </c>
      <c r="M970" s="474"/>
      <c r="N970" s="474"/>
      <c r="O970" s="474"/>
      <c r="P970" s="461">
        <v>0</v>
      </c>
      <c r="Q970" s="491"/>
    </row>
    <row r="971" spans="1:17" ht="18" customHeight="1">
      <c r="A971" s="485" t="s">
        <v>1200</v>
      </c>
      <c r="B971" s="447">
        <v>0</v>
      </c>
      <c r="C971" s="447">
        <v>0</v>
      </c>
      <c r="D971" s="448"/>
      <c r="E971" s="441">
        <v>0</v>
      </c>
      <c r="F971" s="468"/>
      <c r="G971" s="468"/>
      <c r="H971" s="447">
        <v>0</v>
      </c>
      <c r="I971" s="473"/>
      <c r="J971" s="468"/>
      <c r="K971" s="468"/>
      <c r="L971" s="447">
        <v>0</v>
      </c>
      <c r="M971" s="474"/>
      <c r="N971" s="474"/>
      <c r="O971" s="474"/>
      <c r="P971" s="461">
        <v>0</v>
      </c>
      <c r="Q971" s="491"/>
    </row>
    <row r="972" spans="1:17" ht="18" customHeight="1">
      <c r="A972" s="485" t="s">
        <v>1201</v>
      </c>
      <c r="B972" s="447">
        <v>1619</v>
      </c>
      <c r="C972" s="447">
        <v>1534</v>
      </c>
      <c r="D972" s="448"/>
      <c r="E972" s="441">
        <v>1619</v>
      </c>
      <c r="F972" s="468"/>
      <c r="G972" s="468"/>
      <c r="H972" s="447">
        <v>1534</v>
      </c>
      <c r="I972" s="473"/>
      <c r="J972" s="468"/>
      <c r="K972" s="468"/>
      <c r="L972" s="447">
        <v>1534</v>
      </c>
      <c r="M972" s="474"/>
      <c r="N972" s="474"/>
      <c r="O972" s="474"/>
      <c r="P972" s="461">
        <v>1534</v>
      </c>
      <c r="Q972" s="491"/>
    </row>
    <row r="973" spans="1:17" ht="18" customHeight="1">
      <c r="A973" s="485" t="s">
        <v>1202</v>
      </c>
      <c r="B973" s="447">
        <v>0</v>
      </c>
      <c r="C973" s="447">
        <v>0</v>
      </c>
      <c r="D973" s="448"/>
      <c r="E973" s="441">
        <v>0</v>
      </c>
      <c r="F973" s="468"/>
      <c r="G973" s="468"/>
      <c r="H973" s="447">
        <v>0</v>
      </c>
      <c r="I973" s="473"/>
      <c r="J973" s="468"/>
      <c r="K973" s="468"/>
      <c r="L973" s="447">
        <v>0</v>
      </c>
      <c r="M973" s="474"/>
      <c r="N973" s="474"/>
      <c r="O973" s="474"/>
      <c r="P973" s="461">
        <v>0</v>
      </c>
      <c r="Q973" s="491"/>
    </row>
    <row r="974" spans="1:17" ht="18" customHeight="1">
      <c r="A974" s="485" t="s">
        <v>1203</v>
      </c>
      <c r="B974" s="447">
        <v>0</v>
      </c>
      <c r="C974" s="447">
        <v>0</v>
      </c>
      <c r="D974" s="448"/>
      <c r="E974" s="441">
        <v>0</v>
      </c>
      <c r="F974" s="468"/>
      <c r="G974" s="468"/>
      <c r="H974" s="447">
        <v>0</v>
      </c>
      <c r="I974" s="473"/>
      <c r="J974" s="468"/>
      <c r="K974" s="468"/>
      <c r="L974" s="447">
        <v>0</v>
      </c>
      <c r="M974" s="474"/>
      <c r="N974" s="474"/>
      <c r="O974" s="474"/>
      <c r="P974" s="461">
        <v>0</v>
      </c>
      <c r="Q974" s="491"/>
    </row>
    <row r="975" spans="1:17" ht="18" customHeight="1">
      <c r="A975" s="485" t="s">
        <v>1204</v>
      </c>
      <c r="B975" s="468"/>
      <c r="C975" s="468"/>
      <c r="D975" s="448"/>
      <c r="E975" s="441">
        <v>0</v>
      </c>
      <c r="F975" s="468"/>
      <c r="G975" s="468"/>
      <c r="H975" s="468"/>
      <c r="I975" s="473"/>
      <c r="J975" s="468"/>
      <c r="K975" s="468"/>
      <c r="L975" s="468"/>
      <c r="M975" s="474"/>
      <c r="N975" s="474"/>
      <c r="O975" s="474"/>
      <c r="P975" s="461">
        <v>0</v>
      </c>
      <c r="Q975" s="491"/>
    </row>
    <row r="976" spans="1:17" ht="18" customHeight="1">
      <c r="A976" s="485" t="s">
        <v>1205</v>
      </c>
      <c r="B976" s="468"/>
      <c r="C976" s="468"/>
      <c r="D976" s="448"/>
      <c r="E976" s="441">
        <v>0</v>
      </c>
      <c r="F976" s="468"/>
      <c r="G976" s="468"/>
      <c r="H976" s="468"/>
      <c r="I976" s="473"/>
      <c r="J976" s="468"/>
      <c r="K976" s="468"/>
      <c r="L976" s="468"/>
      <c r="M976" s="474"/>
      <c r="N976" s="474"/>
      <c r="O976" s="474"/>
      <c r="P976" s="461">
        <v>0</v>
      </c>
      <c r="Q976" s="491"/>
    </row>
    <row r="977" spans="1:17" ht="18" customHeight="1">
      <c r="A977" s="485" t="s">
        <v>1206</v>
      </c>
      <c r="B977" s="468"/>
      <c r="C977" s="468"/>
      <c r="D977" s="448"/>
      <c r="E977" s="441">
        <v>0</v>
      </c>
      <c r="F977" s="468"/>
      <c r="G977" s="468"/>
      <c r="H977" s="468"/>
      <c r="I977" s="473"/>
      <c r="J977" s="468"/>
      <c r="K977" s="468"/>
      <c r="L977" s="468"/>
      <c r="M977" s="474"/>
      <c r="N977" s="474"/>
      <c r="O977" s="474"/>
      <c r="P977" s="461">
        <v>0</v>
      </c>
      <c r="Q977" s="491"/>
    </row>
    <row r="978" spans="1:17" ht="18" customHeight="1">
      <c r="A978" s="485" t="s">
        <v>1207</v>
      </c>
      <c r="B978" s="468"/>
      <c r="C978" s="468"/>
      <c r="D978" s="448"/>
      <c r="E978" s="441">
        <v>0</v>
      </c>
      <c r="F978" s="468"/>
      <c r="G978" s="468"/>
      <c r="H978" s="468"/>
      <c r="I978" s="473"/>
      <c r="J978" s="468"/>
      <c r="K978" s="468"/>
      <c r="L978" s="468"/>
      <c r="M978" s="474"/>
      <c r="N978" s="474"/>
      <c r="O978" s="474"/>
      <c r="P978" s="461">
        <v>0</v>
      </c>
      <c r="Q978" s="491"/>
    </row>
    <row r="979" spans="1:17" ht="18" customHeight="1">
      <c r="A979" s="485" t="s">
        <v>1208</v>
      </c>
      <c r="B979" s="468"/>
      <c r="C979" s="468"/>
      <c r="D979" s="448"/>
      <c r="E979" s="441">
        <v>0</v>
      </c>
      <c r="F979" s="468"/>
      <c r="G979" s="468"/>
      <c r="H979" s="468"/>
      <c r="I979" s="473"/>
      <c r="J979" s="468"/>
      <c r="K979" s="468"/>
      <c r="L979" s="468"/>
      <c r="M979" s="474"/>
      <c r="N979" s="474"/>
      <c r="O979" s="474"/>
      <c r="P979" s="461">
        <v>0</v>
      </c>
      <c r="Q979" s="491"/>
    </row>
    <row r="980" spans="1:17" ht="18" customHeight="1">
      <c r="A980" s="485" t="s">
        <v>1209</v>
      </c>
      <c r="B980" s="468"/>
      <c r="C980" s="468"/>
      <c r="D980" s="448"/>
      <c r="E980" s="441">
        <v>0</v>
      </c>
      <c r="F980" s="468"/>
      <c r="G980" s="468"/>
      <c r="H980" s="468"/>
      <c r="I980" s="473"/>
      <c r="J980" s="468"/>
      <c r="K980" s="468"/>
      <c r="L980" s="468"/>
      <c r="M980" s="474"/>
      <c r="N980" s="474"/>
      <c r="O980" s="474"/>
      <c r="P980" s="461">
        <v>0</v>
      </c>
      <c r="Q980" s="491"/>
    </row>
    <row r="981" spans="1:17" ht="18" customHeight="1">
      <c r="A981" s="485" t="s">
        <v>1210</v>
      </c>
      <c r="B981" s="468"/>
      <c r="C981" s="468"/>
      <c r="D981" s="448"/>
      <c r="E981" s="441">
        <v>0</v>
      </c>
      <c r="F981" s="468"/>
      <c r="G981" s="468"/>
      <c r="H981" s="468"/>
      <c r="I981" s="473"/>
      <c r="J981" s="468"/>
      <c r="K981" s="468"/>
      <c r="L981" s="468"/>
      <c r="M981" s="474"/>
      <c r="N981" s="474"/>
      <c r="O981" s="474"/>
      <c r="P981" s="461">
        <v>0</v>
      </c>
      <c r="Q981" s="491"/>
    </row>
    <row r="982" spans="1:17" ht="18" customHeight="1">
      <c r="A982" s="485" t="s">
        <v>1211</v>
      </c>
      <c r="B982" s="468"/>
      <c r="C982" s="468"/>
      <c r="D982" s="448"/>
      <c r="E982" s="441">
        <v>0</v>
      </c>
      <c r="F982" s="468"/>
      <c r="G982" s="468"/>
      <c r="H982" s="468"/>
      <c r="I982" s="473"/>
      <c r="J982" s="468"/>
      <c r="K982" s="468"/>
      <c r="L982" s="468"/>
      <c r="M982" s="474"/>
      <c r="N982" s="474"/>
      <c r="O982" s="474"/>
      <c r="P982" s="461">
        <v>0</v>
      </c>
      <c r="Q982" s="491"/>
    </row>
    <row r="983" spans="1:17" ht="18" customHeight="1">
      <c r="A983" s="485" t="s">
        <v>1212</v>
      </c>
      <c r="B983" s="468"/>
      <c r="C983" s="468"/>
      <c r="D983" s="448"/>
      <c r="E983" s="441">
        <v>0</v>
      </c>
      <c r="F983" s="468"/>
      <c r="G983" s="468"/>
      <c r="H983" s="468"/>
      <c r="I983" s="473"/>
      <c r="J983" s="468"/>
      <c r="K983" s="468"/>
      <c r="L983" s="468"/>
      <c r="M983" s="474"/>
      <c r="N983" s="474"/>
      <c r="O983" s="474"/>
      <c r="P983" s="461">
        <v>0</v>
      </c>
      <c r="Q983" s="491"/>
    </row>
    <row r="984" spans="1:17" ht="18" customHeight="1">
      <c r="A984" s="485" t="s">
        <v>1213</v>
      </c>
      <c r="B984" s="468"/>
      <c r="C984" s="468"/>
      <c r="D984" s="448">
        <v>1147</v>
      </c>
      <c r="E984" s="441">
        <v>1147</v>
      </c>
      <c r="F984" s="468"/>
      <c r="G984" s="468"/>
      <c r="H984" s="468"/>
      <c r="I984" s="473"/>
      <c r="J984" s="468"/>
      <c r="K984" s="468"/>
      <c r="L984" s="468"/>
      <c r="M984" s="474"/>
      <c r="N984" s="474"/>
      <c r="O984" s="474"/>
      <c r="P984" s="461">
        <v>0</v>
      </c>
      <c r="Q984" s="491"/>
    </row>
    <row r="985" spans="1:17" ht="18" customHeight="1">
      <c r="A985" s="484" t="s">
        <v>1214</v>
      </c>
      <c r="B985" s="468"/>
      <c r="C985" s="468"/>
      <c r="D985" s="446">
        <f>SUM(D986:D994)</f>
        <v>0</v>
      </c>
      <c r="E985" s="441">
        <v>0</v>
      </c>
      <c r="F985" s="468"/>
      <c r="G985" s="468"/>
      <c r="H985" s="468"/>
      <c r="I985" s="473"/>
      <c r="J985" s="468"/>
      <c r="K985" s="468"/>
      <c r="L985" s="468"/>
      <c r="M985" s="474"/>
      <c r="N985" s="474"/>
      <c r="O985" s="474"/>
      <c r="P985" s="461">
        <v>0</v>
      </c>
      <c r="Q985" s="491"/>
    </row>
    <row r="986" spans="1:17" ht="18" customHeight="1">
      <c r="A986" s="485" t="s">
        <v>1060</v>
      </c>
      <c r="B986" s="468"/>
      <c r="C986" s="468"/>
      <c r="D986" s="448"/>
      <c r="E986" s="441">
        <v>0</v>
      </c>
      <c r="F986" s="468"/>
      <c r="G986" s="468"/>
      <c r="H986" s="468"/>
      <c r="I986" s="473"/>
      <c r="J986" s="468"/>
      <c r="K986" s="468"/>
      <c r="L986" s="468"/>
      <c r="M986" s="474"/>
      <c r="N986" s="474"/>
      <c r="O986" s="474"/>
      <c r="P986" s="461">
        <v>0</v>
      </c>
      <c r="Q986" s="490"/>
    </row>
    <row r="987" spans="1:17" ht="18" customHeight="1">
      <c r="A987" s="485" t="s">
        <v>1061</v>
      </c>
      <c r="B987" s="468"/>
      <c r="C987" s="468"/>
      <c r="D987" s="448"/>
      <c r="E987" s="441">
        <v>0</v>
      </c>
      <c r="F987" s="468"/>
      <c r="G987" s="468"/>
      <c r="H987" s="468"/>
      <c r="I987" s="473"/>
      <c r="J987" s="468"/>
      <c r="K987" s="468"/>
      <c r="L987" s="468"/>
      <c r="M987" s="474"/>
      <c r="N987" s="474"/>
      <c r="O987" s="474"/>
      <c r="P987" s="461">
        <v>0</v>
      </c>
      <c r="Q987" s="491"/>
    </row>
    <row r="988" spans="1:17" ht="18" customHeight="1">
      <c r="A988" s="485" t="s">
        <v>1062</v>
      </c>
      <c r="B988" s="468"/>
      <c r="C988" s="468"/>
      <c r="D988" s="448"/>
      <c r="E988" s="441">
        <v>0</v>
      </c>
      <c r="F988" s="468"/>
      <c r="G988" s="468"/>
      <c r="H988" s="468"/>
      <c r="I988" s="473"/>
      <c r="J988" s="468"/>
      <c r="K988" s="468"/>
      <c r="L988" s="468"/>
      <c r="M988" s="474"/>
      <c r="N988" s="474"/>
      <c r="O988" s="474"/>
      <c r="P988" s="461">
        <v>0</v>
      </c>
      <c r="Q988" s="491"/>
    </row>
    <row r="989" spans="1:17" ht="18" customHeight="1">
      <c r="A989" s="485" t="s">
        <v>1215</v>
      </c>
      <c r="B989" s="468"/>
      <c r="C989" s="468"/>
      <c r="D989" s="448"/>
      <c r="E989" s="441">
        <v>0</v>
      </c>
      <c r="F989" s="468"/>
      <c r="G989" s="468"/>
      <c r="H989" s="468"/>
      <c r="I989" s="473"/>
      <c r="J989" s="468"/>
      <c r="K989" s="468"/>
      <c r="L989" s="468"/>
      <c r="M989" s="474"/>
      <c r="N989" s="474"/>
      <c r="O989" s="474"/>
      <c r="P989" s="461">
        <v>0</v>
      </c>
      <c r="Q989" s="491"/>
    </row>
    <row r="990" spans="1:17" ht="18" customHeight="1">
      <c r="A990" s="485" t="s">
        <v>1216</v>
      </c>
      <c r="B990" s="468"/>
      <c r="C990" s="468"/>
      <c r="D990" s="448"/>
      <c r="E990" s="441">
        <v>0</v>
      </c>
      <c r="F990" s="468"/>
      <c r="G990" s="468"/>
      <c r="H990" s="468"/>
      <c r="I990" s="473"/>
      <c r="J990" s="468"/>
      <c r="K990" s="468"/>
      <c r="L990" s="468"/>
      <c r="M990" s="474"/>
      <c r="N990" s="474"/>
      <c r="O990" s="474"/>
      <c r="P990" s="461">
        <v>0</v>
      </c>
      <c r="Q990" s="491"/>
    </row>
    <row r="991" spans="1:17" ht="18" customHeight="1">
      <c r="A991" s="485" t="s">
        <v>1217</v>
      </c>
      <c r="B991" s="468"/>
      <c r="C991" s="468"/>
      <c r="D991" s="448"/>
      <c r="E991" s="441">
        <v>0</v>
      </c>
      <c r="F991" s="468"/>
      <c r="G991" s="468"/>
      <c r="H991" s="468"/>
      <c r="I991" s="473"/>
      <c r="J991" s="468"/>
      <c r="K991" s="468"/>
      <c r="L991" s="468"/>
      <c r="M991" s="474"/>
      <c r="N991" s="474"/>
      <c r="O991" s="474"/>
      <c r="P991" s="461">
        <v>0</v>
      </c>
      <c r="Q991" s="491"/>
    </row>
    <row r="992" spans="1:17" ht="18" customHeight="1">
      <c r="A992" s="485" t="s">
        <v>1218</v>
      </c>
      <c r="B992" s="468"/>
      <c r="C992" s="468"/>
      <c r="D992" s="448"/>
      <c r="E992" s="441">
        <v>0</v>
      </c>
      <c r="F992" s="468"/>
      <c r="G992" s="468"/>
      <c r="H992" s="468"/>
      <c r="I992" s="473"/>
      <c r="J992" s="468"/>
      <c r="K992" s="468"/>
      <c r="L992" s="468"/>
      <c r="M992" s="474"/>
      <c r="N992" s="474"/>
      <c r="O992" s="474"/>
      <c r="P992" s="461">
        <v>0</v>
      </c>
      <c r="Q992" s="491"/>
    </row>
    <row r="993" spans="1:17" ht="18" customHeight="1">
      <c r="A993" s="485" t="s">
        <v>1219</v>
      </c>
      <c r="B993" s="468"/>
      <c r="C993" s="468"/>
      <c r="D993" s="448"/>
      <c r="E993" s="441">
        <v>0</v>
      </c>
      <c r="F993" s="468"/>
      <c r="G993" s="468"/>
      <c r="H993" s="468"/>
      <c r="I993" s="473"/>
      <c r="J993" s="468"/>
      <c r="K993" s="468"/>
      <c r="L993" s="468"/>
      <c r="M993" s="445">
        <f>SUM(M994:M997)</f>
        <v>0</v>
      </c>
      <c r="N993" s="445">
        <f>SUM(N994:N997)</f>
        <v>0</v>
      </c>
      <c r="O993" s="445"/>
      <c r="P993" s="461">
        <v>0</v>
      </c>
      <c r="Q993" s="491"/>
    </row>
    <row r="994" spans="1:17" ht="18" customHeight="1">
      <c r="A994" s="485" t="s">
        <v>1220</v>
      </c>
      <c r="B994" s="468"/>
      <c r="C994" s="468"/>
      <c r="D994" s="448"/>
      <c r="E994" s="441">
        <v>0</v>
      </c>
      <c r="F994" s="468"/>
      <c r="G994" s="468"/>
      <c r="H994" s="468"/>
      <c r="I994" s="473"/>
      <c r="J994" s="468"/>
      <c r="K994" s="468"/>
      <c r="L994" s="468"/>
      <c r="M994" s="474"/>
      <c r="N994" s="474"/>
      <c r="O994" s="474"/>
      <c r="P994" s="461">
        <v>0</v>
      </c>
      <c r="Q994" s="491"/>
    </row>
    <row r="995" spans="1:17" ht="18" customHeight="1">
      <c r="A995" s="484" t="s">
        <v>1221</v>
      </c>
      <c r="B995" s="445"/>
      <c r="C995" s="445">
        <f>SUM(C996:C999)</f>
        <v>0</v>
      </c>
      <c r="D995" s="446">
        <f>SUM(D996:D1004)</f>
        <v>0</v>
      </c>
      <c r="E995" s="441">
        <v>0</v>
      </c>
      <c r="F995" s="445">
        <f aca="true" t="shared" si="194" ref="F995:L995">SUM(F996:F999)</f>
        <v>0</v>
      </c>
      <c r="G995" s="445">
        <f t="shared" si="194"/>
        <v>0</v>
      </c>
      <c r="H995" s="445">
        <f t="shared" si="194"/>
        <v>0</v>
      </c>
      <c r="I995" s="445">
        <f t="shared" si="194"/>
        <v>0</v>
      </c>
      <c r="J995" s="445">
        <f t="shared" si="194"/>
        <v>0</v>
      </c>
      <c r="K995" s="445">
        <f t="shared" si="194"/>
        <v>0</v>
      </c>
      <c r="L995" s="445">
        <f t="shared" si="194"/>
        <v>0</v>
      </c>
      <c r="M995" s="474"/>
      <c r="N995" s="474"/>
      <c r="O995" s="474"/>
      <c r="P995" s="461">
        <v>0</v>
      </c>
      <c r="Q995" s="491"/>
    </row>
    <row r="996" spans="1:17" ht="18" customHeight="1">
      <c r="A996" s="485" t="s">
        <v>1060</v>
      </c>
      <c r="B996" s="447"/>
      <c r="C996" s="468"/>
      <c r="D996" s="448"/>
      <c r="E996" s="441">
        <v>0</v>
      </c>
      <c r="F996" s="468"/>
      <c r="G996" s="468"/>
      <c r="H996" s="468"/>
      <c r="I996" s="473"/>
      <c r="J996" s="468"/>
      <c r="K996" s="468"/>
      <c r="L996" s="468"/>
      <c r="M996" s="474"/>
      <c r="N996" s="474"/>
      <c r="O996" s="474"/>
      <c r="P996" s="461">
        <v>0</v>
      </c>
      <c r="Q996" s="490"/>
    </row>
    <row r="997" spans="1:17" ht="18" customHeight="1">
      <c r="A997" s="485" t="s">
        <v>1061</v>
      </c>
      <c r="B997" s="447"/>
      <c r="C997" s="468"/>
      <c r="D997" s="448"/>
      <c r="E997" s="441">
        <v>0</v>
      </c>
      <c r="F997" s="468"/>
      <c r="G997" s="468"/>
      <c r="H997" s="468"/>
      <c r="I997" s="473"/>
      <c r="J997" s="468"/>
      <c r="K997" s="468"/>
      <c r="L997" s="468"/>
      <c r="M997" s="474"/>
      <c r="N997" s="474"/>
      <c r="O997" s="474"/>
      <c r="P997" s="461">
        <v>0</v>
      </c>
      <c r="Q997" s="491"/>
    </row>
    <row r="998" spans="1:17" ht="18" customHeight="1">
      <c r="A998" s="485" t="s">
        <v>1062</v>
      </c>
      <c r="B998" s="447"/>
      <c r="C998" s="468"/>
      <c r="D998" s="448"/>
      <c r="E998" s="441">
        <v>0</v>
      </c>
      <c r="F998" s="468"/>
      <c r="G998" s="468"/>
      <c r="H998" s="468"/>
      <c r="I998" s="473"/>
      <c r="J998" s="468"/>
      <c r="K998" s="468"/>
      <c r="L998" s="468"/>
      <c r="M998" s="474"/>
      <c r="N998" s="474"/>
      <c r="O998" s="474"/>
      <c r="P998" s="461">
        <v>0</v>
      </c>
      <c r="Q998" s="491"/>
    </row>
    <row r="999" spans="1:17" ht="18" customHeight="1">
      <c r="A999" s="485" t="s">
        <v>1222</v>
      </c>
      <c r="B999" s="468"/>
      <c r="C999" s="468"/>
      <c r="D999" s="448"/>
      <c r="E999" s="441">
        <v>0</v>
      </c>
      <c r="F999" s="468"/>
      <c r="G999" s="468"/>
      <c r="H999" s="468"/>
      <c r="I999" s="473"/>
      <c r="J999" s="468"/>
      <c r="K999" s="468"/>
      <c r="L999" s="468"/>
      <c r="M999" s="474"/>
      <c r="N999" s="474"/>
      <c r="O999" s="474"/>
      <c r="P999" s="461">
        <v>0</v>
      </c>
      <c r="Q999" s="491"/>
    </row>
    <row r="1000" spans="1:17" ht="18" customHeight="1">
      <c r="A1000" s="485" t="s">
        <v>1223</v>
      </c>
      <c r="B1000" s="468"/>
      <c r="C1000" s="468"/>
      <c r="D1000" s="448"/>
      <c r="E1000" s="441">
        <v>0</v>
      </c>
      <c r="F1000" s="468"/>
      <c r="G1000" s="468"/>
      <c r="H1000" s="468"/>
      <c r="I1000" s="473"/>
      <c r="J1000" s="468"/>
      <c r="K1000" s="468"/>
      <c r="L1000" s="468"/>
      <c r="M1000" s="474"/>
      <c r="N1000" s="474"/>
      <c r="O1000" s="474"/>
      <c r="P1000" s="461">
        <v>0</v>
      </c>
      <c r="Q1000" s="491"/>
    </row>
    <row r="1001" spans="1:17" ht="18" customHeight="1">
      <c r="A1001" s="485" t="s">
        <v>1224</v>
      </c>
      <c r="B1001" s="468"/>
      <c r="C1001" s="468"/>
      <c r="D1001" s="448"/>
      <c r="E1001" s="441">
        <v>0</v>
      </c>
      <c r="F1001" s="468"/>
      <c r="G1001" s="468"/>
      <c r="H1001" s="468"/>
      <c r="I1001" s="473"/>
      <c r="J1001" s="468"/>
      <c r="K1001" s="468"/>
      <c r="L1001" s="468"/>
      <c r="M1001" s="474"/>
      <c r="N1001" s="474"/>
      <c r="O1001" s="474"/>
      <c r="P1001" s="461">
        <v>0</v>
      </c>
      <c r="Q1001" s="491"/>
    </row>
    <row r="1002" spans="1:17" ht="18" customHeight="1">
      <c r="A1002" s="485" t="s">
        <v>1225</v>
      </c>
      <c r="B1002" s="468"/>
      <c r="C1002" s="468"/>
      <c r="D1002" s="448"/>
      <c r="E1002" s="441">
        <v>0</v>
      </c>
      <c r="F1002" s="468"/>
      <c r="G1002" s="468"/>
      <c r="H1002" s="468"/>
      <c r="I1002" s="473"/>
      <c r="J1002" s="468"/>
      <c r="K1002" s="468"/>
      <c r="L1002" s="468"/>
      <c r="M1002" s="474"/>
      <c r="N1002" s="474"/>
      <c r="O1002" s="474"/>
      <c r="P1002" s="461">
        <v>0</v>
      </c>
      <c r="Q1002" s="491"/>
    </row>
    <row r="1003" spans="1:17" ht="18" customHeight="1">
      <c r="A1003" s="485" t="s">
        <v>1226</v>
      </c>
      <c r="B1003" s="468"/>
      <c r="C1003" s="468"/>
      <c r="D1003" s="448"/>
      <c r="E1003" s="441">
        <v>0</v>
      </c>
      <c r="F1003" s="468"/>
      <c r="G1003" s="468"/>
      <c r="H1003" s="468"/>
      <c r="I1003" s="473"/>
      <c r="J1003" s="468"/>
      <c r="K1003" s="468"/>
      <c r="L1003" s="468"/>
      <c r="M1003" s="474"/>
      <c r="N1003" s="474"/>
      <c r="O1003" s="474"/>
      <c r="P1003" s="461">
        <v>0</v>
      </c>
      <c r="Q1003" s="491"/>
    </row>
    <row r="1004" spans="1:17" ht="18" customHeight="1">
      <c r="A1004" s="485" t="s">
        <v>1227</v>
      </c>
      <c r="B1004" s="468"/>
      <c r="C1004" s="468"/>
      <c r="D1004" s="448"/>
      <c r="E1004" s="441">
        <v>0</v>
      </c>
      <c r="F1004" s="468"/>
      <c r="G1004" s="468"/>
      <c r="H1004" s="468"/>
      <c r="I1004" s="473"/>
      <c r="J1004" s="468"/>
      <c r="K1004" s="468"/>
      <c r="L1004" s="468"/>
      <c r="M1004" s="474"/>
      <c r="N1004" s="474"/>
      <c r="O1004" s="474"/>
      <c r="P1004" s="461">
        <v>0</v>
      </c>
      <c r="Q1004" s="491"/>
    </row>
    <row r="1005" spans="1:17" ht="18" customHeight="1">
      <c r="A1005" s="484" t="s">
        <v>1228</v>
      </c>
      <c r="B1005" s="445">
        <f>B1006+B1007+B1008+B1009</f>
        <v>-62</v>
      </c>
      <c r="C1005" s="445">
        <f>C1006+C1007+C1008+C1009</f>
        <v>0</v>
      </c>
      <c r="D1005" s="446">
        <f>SUM(D1006:D1009)</f>
        <v>208</v>
      </c>
      <c r="E1005" s="441">
        <v>146</v>
      </c>
      <c r="F1005" s="445">
        <f>F1006+F1007+F1008+F1009</f>
        <v>0</v>
      </c>
      <c r="G1005" s="445">
        <f>G1006+G1007+G1008+G1009</f>
        <v>0</v>
      </c>
      <c r="H1005" s="445">
        <f>H1006+H1007+H1008+H1009</f>
        <v>0</v>
      </c>
      <c r="I1005" s="445">
        <f aca="true" t="shared" si="195" ref="I1005:O1005">I1006+I1007+I1008+I1009</f>
        <v>0</v>
      </c>
      <c r="J1005" s="445">
        <f t="shared" si="195"/>
        <v>0</v>
      </c>
      <c r="K1005" s="445">
        <f t="shared" si="195"/>
        <v>0</v>
      </c>
      <c r="L1005" s="445">
        <f t="shared" si="195"/>
        <v>0</v>
      </c>
      <c r="M1005" s="445">
        <f t="shared" si="195"/>
        <v>0</v>
      </c>
      <c r="N1005" s="445">
        <f t="shared" si="195"/>
        <v>0</v>
      </c>
      <c r="O1005" s="445">
        <f t="shared" si="195"/>
        <v>0</v>
      </c>
      <c r="P1005" s="461">
        <v>0</v>
      </c>
      <c r="Q1005" s="491"/>
    </row>
    <row r="1006" spans="1:17" ht="18" customHeight="1">
      <c r="A1006" s="485" t="s">
        <v>1229</v>
      </c>
      <c r="B1006" s="468">
        <v>-7</v>
      </c>
      <c r="C1006" s="468"/>
      <c r="D1006" s="448">
        <v>208</v>
      </c>
      <c r="E1006" s="441">
        <v>201</v>
      </c>
      <c r="F1006" s="468"/>
      <c r="G1006" s="468"/>
      <c r="H1006" s="468"/>
      <c r="I1006" s="473"/>
      <c r="J1006" s="468"/>
      <c r="K1006" s="468"/>
      <c r="L1006" s="468"/>
      <c r="M1006" s="474"/>
      <c r="N1006" s="474"/>
      <c r="O1006" s="474"/>
      <c r="P1006" s="461">
        <v>0</v>
      </c>
      <c r="Q1006" s="490"/>
    </row>
    <row r="1007" spans="1:17" ht="18" customHeight="1">
      <c r="A1007" s="485" t="s">
        <v>1230</v>
      </c>
      <c r="B1007" s="468"/>
      <c r="C1007" s="468"/>
      <c r="D1007" s="448"/>
      <c r="E1007" s="441">
        <v>0</v>
      </c>
      <c r="F1007" s="468"/>
      <c r="G1007" s="468"/>
      <c r="H1007" s="468"/>
      <c r="I1007" s="473"/>
      <c r="J1007" s="468"/>
      <c r="K1007" s="468"/>
      <c r="L1007" s="468"/>
      <c r="M1007" s="474"/>
      <c r="N1007" s="474"/>
      <c r="O1007" s="474"/>
      <c r="P1007" s="461">
        <v>0</v>
      </c>
      <c r="Q1007" s="491"/>
    </row>
    <row r="1008" spans="1:17" ht="18" customHeight="1">
      <c r="A1008" s="485" t="s">
        <v>1231</v>
      </c>
      <c r="B1008" s="468">
        <v>-55</v>
      </c>
      <c r="C1008" s="468"/>
      <c r="D1008" s="448"/>
      <c r="E1008" s="441">
        <v>-55</v>
      </c>
      <c r="F1008" s="468"/>
      <c r="G1008" s="468"/>
      <c r="H1008" s="468"/>
      <c r="I1008" s="473"/>
      <c r="J1008" s="468"/>
      <c r="K1008" s="468"/>
      <c r="L1008" s="468"/>
      <c r="M1008" s="474"/>
      <c r="N1008" s="474"/>
      <c r="O1008" s="474"/>
      <c r="P1008" s="461">
        <v>0</v>
      </c>
      <c r="Q1008" s="491"/>
    </row>
    <row r="1009" spans="1:17" ht="18" customHeight="1">
      <c r="A1009" s="485" t="s">
        <v>1232</v>
      </c>
      <c r="B1009" s="468"/>
      <c r="C1009" s="468"/>
      <c r="D1009" s="448"/>
      <c r="E1009" s="441">
        <v>0</v>
      </c>
      <c r="F1009" s="468"/>
      <c r="G1009" s="468"/>
      <c r="H1009" s="468"/>
      <c r="I1009" s="473"/>
      <c r="J1009" s="468"/>
      <c r="K1009" s="468"/>
      <c r="L1009" s="468"/>
      <c r="M1009" s="474"/>
      <c r="N1009" s="474"/>
      <c r="O1009" s="474"/>
      <c r="P1009" s="461">
        <v>0</v>
      </c>
      <c r="Q1009" s="491"/>
    </row>
    <row r="1010" spans="1:17" ht="18" customHeight="1">
      <c r="A1010" s="484" t="s">
        <v>1233</v>
      </c>
      <c r="B1010" s="468"/>
      <c r="C1010" s="468"/>
      <c r="D1010" s="446">
        <f>SUM(D1011:D1016)</f>
        <v>0</v>
      </c>
      <c r="E1010" s="441">
        <v>0</v>
      </c>
      <c r="F1010" s="468"/>
      <c r="G1010" s="468"/>
      <c r="H1010" s="468"/>
      <c r="I1010" s="473"/>
      <c r="J1010" s="468"/>
      <c r="K1010" s="468"/>
      <c r="L1010" s="468"/>
      <c r="M1010" s="474"/>
      <c r="N1010" s="474"/>
      <c r="O1010" s="474"/>
      <c r="P1010" s="461">
        <v>0</v>
      </c>
      <c r="Q1010" s="491"/>
    </row>
    <row r="1011" spans="1:17" ht="18" customHeight="1">
      <c r="A1011" s="485" t="s">
        <v>1060</v>
      </c>
      <c r="B1011" s="468"/>
      <c r="C1011" s="468"/>
      <c r="D1011" s="448"/>
      <c r="E1011" s="441">
        <v>0</v>
      </c>
      <c r="F1011" s="468"/>
      <c r="G1011" s="468"/>
      <c r="H1011" s="468"/>
      <c r="I1011" s="473"/>
      <c r="J1011" s="468"/>
      <c r="K1011" s="468"/>
      <c r="L1011" s="468"/>
      <c r="M1011" s="474"/>
      <c r="N1011" s="474"/>
      <c r="O1011" s="474"/>
      <c r="P1011" s="461">
        <v>0</v>
      </c>
      <c r="Q1011" s="490"/>
    </row>
    <row r="1012" spans="1:17" s="425" customFormat="1" ht="18" customHeight="1">
      <c r="A1012" s="485" t="s">
        <v>1061</v>
      </c>
      <c r="B1012" s="468"/>
      <c r="C1012" s="468"/>
      <c r="D1012" s="448"/>
      <c r="E1012" s="441">
        <v>0</v>
      </c>
      <c r="F1012" s="468"/>
      <c r="G1012" s="468"/>
      <c r="H1012" s="468"/>
      <c r="I1012" s="473"/>
      <c r="J1012" s="468"/>
      <c r="K1012" s="468"/>
      <c r="L1012" s="468"/>
      <c r="M1012" s="474"/>
      <c r="N1012" s="474"/>
      <c r="O1012" s="474"/>
      <c r="P1012" s="461">
        <v>0</v>
      </c>
      <c r="Q1012" s="491"/>
    </row>
    <row r="1013" spans="1:17" ht="18" customHeight="1">
      <c r="A1013" s="485" t="s">
        <v>1062</v>
      </c>
      <c r="B1013" s="468"/>
      <c r="C1013" s="468"/>
      <c r="D1013" s="448"/>
      <c r="E1013" s="441">
        <v>0</v>
      </c>
      <c r="F1013" s="468"/>
      <c r="G1013" s="468"/>
      <c r="H1013" s="468"/>
      <c r="I1013" s="473"/>
      <c r="J1013" s="468"/>
      <c r="K1013" s="468"/>
      <c r="L1013" s="468"/>
      <c r="M1013" s="482">
        <f>M1025+M1035+M1070+M1084</f>
        <v>0</v>
      </c>
      <c r="N1013" s="482">
        <f>N1025+N1035+N1070+N1084</f>
        <v>0</v>
      </c>
      <c r="O1013" s="482"/>
      <c r="P1013" s="461">
        <v>0</v>
      </c>
      <c r="Q1013" s="491"/>
    </row>
    <row r="1014" spans="1:17" ht="18" customHeight="1">
      <c r="A1014" s="485" t="s">
        <v>1219</v>
      </c>
      <c r="B1014" s="468"/>
      <c r="C1014" s="468"/>
      <c r="D1014" s="448"/>
      <c r="E1014" s="441">
        <v>0</v>
      </c>
      <c r="F1014" s="468"/>
      <c r="G1014" s="468"/>
      <c r="H1014" s="468"/>
      <c r="I1014" s="473"/>
      <c r="J1014" s="468"/>
      <c r="K1014" s="468"/>
      <c r="L1014" s="468"/>
      <c r="M1014" s="482"/>
      <c r="N1014" s="482"/>
      <c r="O1014" s="482"/>
      <c r="P1014" s="461">
        <v>0</v>
      </c>
      <c r="Q1014" s="491"/>
    </row>
    <row r="1015" spans="1:17" ht="18" customHeight="1">
      <c r="A1015" s="485" t="s">
        <v>1234</v>
      </c>
      <c r="B1015" s="468"/>
      <c r="C1015" s="468"/>
      <c r="D1015" s="448"/>
      <c r="E1015" s="441">
        <v>0</v>
      </c>
      <c r="F1015" s="468"/>
      <c r="G1015" s="468"/>
      <c r="H1015" s="468"/>
      <c r="I1015" s="473"/>
      <c r="J1015" s="468"/>
      <c r="K1015" s="468"/>
      <c r="L1015" s="468"/>
      <c r="M1015" s="482"/>
      <c r="N1015" s="482"/>
      <c r="O1015" s="482"/>
      <c r="P1015" s="461">
        <v>0</v>
      </c>
      <c r="Q1015" s="491"/>
    </row>
    <row r="1016" spans="1:17" ht="18" customHeight="1">
      <c r="A1016" s="485" t="s">
        <v>1235</v>
      </c>
      <c r="B1016" s="468"/>
      <c r="C1016" s="468"/>
      <c r="D1016" s="448"/>
      <c r="E1016" s="441">
        <v>0</v>
      </c>
      <c r="F1016" s="468"/>
      <c r="G1016" s="468"/>
      <c r="H1016" s="468"/>
      <c r="I1016" s="473"/>
      <c r="J1016" s="468"/>
      <c r="K1016" s="468"/>
      <c r="L1016" s="468"/>
      <c r="M1016" s="482"/>
      <c r="N1016" s="482"/>
      <c r="O1016" s="482"/>
      <c r="P1016" s="461">
        <v>0</v>
      </c>
      <c r="Q1016" s="491"/>
    </row>
    <row r="1017" spans="1:17" ht="18" customHeight="1">
      <c r="A1017" s="484" t="s">
        <v>1236</v>
      </c>
      <c r="B1017" s="445">
        <f aca="true" t="shared" si="196" ref="B1017:H1017">B1018+B1019+B1020+B1021</f>
        <v>0</v>
      </c>
      <c r="C1017" s="445">
        <f t="shared" si="196"/>
        <v>0</v>
      </c>
      <c r="D1017" s="446">
        <f>SUM(D1018:D1021)</f>
        <v>265</v>
      </c>
      <c r="E1017" s="441">
        <v>265</v>
      </c>
      <c r="F1017" s="445">
        <f t="shared" si="196"/>
        <v>0</v>
      </c>
      <c r="G1017" s="445">
        <f t="shared" si="196"/>
        <v>0</v>
      </c>
      <c r="H1017" s="445">
        <f t="shared" si="196"/>
        <v>0</v>
      </c>
      <c r="I1017" s="445">
        <f aca="true" t="shared" si="197" ref="I1017:O1017">I1018+I1019+I1020+I1021</f>
        <v>0</v>
      </c>
      <c r="J1017" s="445">
        <f t="shared" si="197"/>
        <v>0</v>
      </c>
      <c r="K1017" s="445">
        <f t="shared" si="197"/>
        <v>0</v>
      </c>
      <c r="L1017" s="445">
        <f t="shared" si="197"/>
        <v>0</v>
      </c>
      <c r="M1017" s="445">
        <f t="shared" si="197"/>
        <v>0</v>
      </c>
      <c r="N1017" s="445">
        <f t="shared" si="197"/>
        <v>0</v>
      </c>
      <c r="O1017" s="445">
        <f t="shared" si="197"/>
        <v>0</v>
      </c>
      <c r="P1017" s="461">
        <v>0</v>
      </c>
      <c r="Q1017" s="491"/>
    </row>
    <row r="1018" spans="1:17" ht="18" customHeight="1">
      <c r="A1018" s="485" t="s">
        <v>1237</v>
      </c>
      <c r="B1018" s="468"/>
      <c r="C1018" s="468"/>
      <c r="D1018" s="448"/>
      <c r="E1018" s="441">
        <v>0</v>
      </c>
      <c r="F1018" s="468"/>
      <c r="G1018" s="468"/>
      <c r="H1018" s="468"/>
      <c r="I1018" s="473"/>
      <c r="J1018" s="468"/>
      <c r="K1018" s="468"/>
      <c r="L1018" s="468"/>
      <c r="M1018" s="482"/>
      <c r="N1018" s="482"/>
      <c r="O1018" s="482"/>
      <c r="P1018" s="461">
        <v>0</v>
      </c>
      <c r="Q1018" s="490"/>
    </row>
    <row r="1019" spans="1:17" ht="18" customHeight="1">
      <c r="A1019" s="485" t="s">
        <v>1238</v>
      </c>
      <c r="B1019" s="468"/>
      <c r="C1019" s="468"/>
      <c r="D1019" s="448">
        <v>265</v>
      </c>
      <c r="E1019" s="441">
        <v>265</v>
      </c>
      <c r="F1019" s="468"/>
      <c r="G1019" s="468"/>
      <c r="H1019" s="468"/>
      <c r="I1019" s="473"/>
      <c r="J1019" s="468"/>
      <c r="K1019" s="468"/>
      <c r="L1019" s="468"/>
      <c r="M1019" s="482"/>
      <c r="N1019" s="482"/>
      <c r="O1019" s="482"/>
      <c r="P1019" s="461">
        <v>0</v>
      </c>
      <c r="Q1019" s="491"/>
    </row>
    <row r="1020" spans="1:17" ht="18" customHeight="1">
      <c r="A1020" s="485" t="s">
        <v>1239</v>
      </c>
      <c r="B1020" s="468"/>
      <c r="C1020" s="468"/>
      <c r="D1020" s="448"/>
      <c r="E1020" s="441">
        <v>0</v>
      </c>
      <c r="F1020" s="468"/>
      <c r="G1020" s="468"/>
      <c r="H1020" s="468"/>
      <c r="I1020" s="473"/>
      <c r="J1020" s="468"/>
      <c r="K1020" s="468"/>
      <c r="L1020" s="468"/>
      <c r="M1020" s="482"/>
      <c r="N1020" s="482"/>
      <c r="O1020" s="482"/>
      <c r="P1020" s="461">
        <v>0</v>
      </c>
      <c r="Q1020" s="491"/>
    </row>
    <row r="1021" spans="1:17" ht="18" customHeight="1">
      <c r="A1021" s="485" t="s">
        <v>1240</v>
      </c>
      <c r="B1021" s="468"/>
      <c r="C1021" s="468"/>
      <c r="D1021" s="448"/>
      <c r="E1021" s="441">
        <v>0</v>
      </c>
      <c r="F1021" s="468"/>
      <c r="G1021" s="468"/>
      <c r="H1021" s="468"/>
      <c r="I1021" s="473"/>
      <c r="J1021" s="468"/>
      <c r="K1021" s="468"/>
      <c r="L1021" s="468"/>
      <c r="M1021" s="482"/>
      <c r="N1021" s="482"/>
      <c r="O1021" s="482"/>
      <c r="P1021" s="461">
        <v>0</v>
      </c>
      <c r="Q1021" s="491"/>
    </row>
    <row r="1022" spans="1:17" ht="18" customHeight="1">
      <c r="A1022" s="484" t="s">
        <v>1241</v>
      </c>
      <c r="B1022" s="468"/>
      <c r="C1022" s="468"/>
      <c r="D1022" s="446">
        <f>SUM(D1023:D1024)</f>
        <v>0</v>
      </c>
      <c r="E1022" s="441">
        <v>0</v>
      </c>
      <c r="F1022" s="468"/>
      <c r="G1022" s="468"/>
      <c r="H1022" s="468"/>
      <c r="I1022" s="473"/>
      <c r="J1022" s="468"/>
      <c r="K1022" s="468"/>
      <c r="L1022" s="468"/>
      <c r="M1022" s="482"/>
      <c r="N1022" s="482"/>
      <c r="O1022" s="482"/>
      <c r="P1022" s="461">
        <v>0</v>
      </c>
      <c r="Q1022" s="491"/>
    </row>
    <row r="1023" spans="1:17" ht="18" customHeight="1">
      <c r="A1023" s="485" t="s">
        <v>1242</v>
      </c>
      <c r="B1023" s="468"/>
      <c r="C1023" s="468"/>
      <c r="D1023" s="448"/>
      <c r="E1023" s="441">
        <v>0</v>
      </c>
      <c r="F1023" s="468"/>
      <c r="G1023" s="468"/>
      <c r="H1023" s="468"/>
      <c r="I1023" s="473"/>
      <c r="J1023" s="468"/>
      <c r="K1023" s="468"/>
      <c r="L1023" s="468"/>
      <c r="M1023" s="482"/>
      <c r="N1023" s="482"/>
      <c r="O1023" s="482"/>
      <c r="P1023" s="461">
        <v>0</v>
      </c>
      <c r="Q1023" s="490"/>
    </row>
    <row r="1024" spans="1:17" ht="18" customHeight="1">
      <c r="A1024" s="485" t="s">
        <v>1243</v>
      </c>
      <c r="B1024" s="468"/>
      <c r="C1024" s="468"/>
      <c r="D1024" s="448"/>
      <c r="E1024" s="441">
        <v>0</v>
      </c>
      <c r="F1024" s="468"/>
      <c r="G1024" s="468"/>
      <c r="H1024" s="468"/>
      <c r="I1024" s="473"/>
      <c r="J1024" s="468"/>
      <c r="K1024" s="468"/>
      <c r="L1024" s="468"/>
      <c r="M1024" s="482"/>
      <c r="N1024" s="482"/>
      <c r="O1024" s="482"/>
      <c r="P1024" s="461">
        <v>0</v>
      </c>
      <c r="Q1024" s="491"/>
    </row>
    <row r="1025" spans="1:17" s="425" customFormat="1" ht="18" customHeight="1">
      <c r="A1025" s="442" t="s">
        <v>1244</v>
      </c>
      <c r="B1025" s="482">
        <f aca="true" t="shared" si="198" ref="B1025:H1025">B1026+B1036+B1071+B1079+B1085+B1092</f>
        <v>1207</v>
      </c>
      <c r="C1025" s="482">
        <f t="shared" si="198"/>
        <v>1167</v>
      </c>
      <c r="D1025" s="481">
        <f>SUM(D1026,D1036,D1052,D1057,D1071,D1079,D1085,D1092)</f>
        <v>205</v>
      </c>
      <c r="E1025" s="441">
        <v>1412</v>
      </c>
      <c r="F1025" s="482">
        <f t="shared" si="198"/>
        <v>0</v>
      </c>
      <c r="G1025" s="482">
        <f t="shared" si="198"/>
        <v>0</v>
      </c>
      <c r="H1025" s="482">
        <f t="shared" si="198"/>
        <v>1167</v>
      </c>
      <c r="I1025" s="482">
        <f aca="true" t="shared" si="199" ref="I1025:O1025">I1026+I1036+I1071+I1079+I1085+I1092</f>
        <v>0</v>
      </c>
      <c r="J1025" s="482">
        <f t="shared" si="199"/>
        <v>0</v>
      </c>
      <c r="K1025" s="482">
        <f t="shared" si="199"/>
        <v>0</v>
      </c>
      <c r="L1025" s="482">
        <f t="shared" si="199"/>
        <v>1167</v>
      </c>
      <c r="M1025" s="482">
        <f t="shared" si="199"/>
        <v>0</v>
      </c>
      <c r="N1025" s="482">
        <f t="shared" si="199"/>
        <v>0</v>
      </c>
      <c r="O1025" s="482">
        <f t="shared" si="199"/>
        <v>0</v>
      </c>
      <c r="P1025" s="461">
        <v>1167</v>
      </c>
      <c r="Q1025" s="464"/>
    </row>
    <row r="1026" spans="1:17" ht="18" customHeight="1">
      <c r="A1026" s="450" t="s">
        <v>1245</v>
      </c>
      <c r="B1026" s="482">
        <f aca="true" t="shared" si="200" ref="B1026:H1026">SUM(B1027:B1035)</f>
        <v>545</v>
      </c>
      <c r="C1026" s="482">
        <f t="shared" si="200"/>
        <v>545</v>
      </c>
      <c r="D1026" s="446">
        <f t="shared" si="200"/>
        <v>0</v>
      </c>
      <c r="E1026" s="441">
        <v>545</v>
      </c>
      <c r="F1026" s="482">
        <f t="shared" si="200"/>
        <v>0</v>
      </c>
      <c r="G1026" s="482">
        <f t="shared" si="200"/>
        <v>0</v>
      </c>
      <c r="H1026" s="482">
        <f t="shared" si="200"/>
        <v>545</v>
      </c>
      <c r="I1026" s="482">
        <f aca="true" t="shared" si="201" ref="I1026:O1026">SUM(I1027:I1035)</f>
        <v>0</v>
      </c>
      <c r="J1026" s="482">
        <f t="shared" si="201"/>
        <v>0</v>
      </c>
      <c r="K1026" s="482">
        <f t="shared" si="201"/>
        <v>0</v>
      </c>
      <c r="L1026" s="482">
        <f t="shared" si="201"/>
        <v>545</v>
      </c>
      <c r="M1026" s="482">
        <f t="shared" si="201"/>
        <v>0</v>
      </c>
      <c r="N1026" s="482">
        <f t="shared" si="201"/>
        <v>0</v>
      </c>
      <c r="O1026" s="482">
        <f t="shared" si="201"/>
        <v>0</v>
      </c>
      <c r="P1026" s="461">
        <v>545</v>
      </c>
      <c r="Q1026" s="465"/>
    </row>
    <row r="1027" spans="1:17" ht="18" customHeight="1">
      <c r="A1027" s="450" t="s">
        <v>1060</v>
      </c>
      <c r="B1027" s="445"/>
      <c r="C1027" s="445"/>
      <c r="D1027" s="448"/>
      <c r="E1027" s="441">
        <v>0</v>
      </c>
      <c r="F1027" s="445"/>
      <c r="G1027" s="445"/>
      <c r="H1027" s="445"/>
      <c r="I1027" s="445"/>
      <c r="J1027" s="445"/>
      <c r="K1027" s="445"/>
      <c r="L1027" s="445"/>
      <c r="M1027" s="474"/>
      <c r="N1027" s="474"/>
      <c r="O1027" s="474"/>
      <c r="P1027" s="461">
        <v>0</v>
      </c>
      <c r="Q1027" s="465"/>
    </row>
    <row r="1028" spans="1:17" ht="18" customHeight="1">
      <c r="A1028" s="450" t="s">
        <v>1061</v>
      </c>
      <c r="B1028" s="468"/>
      <c r="C1028" s="468"/>
      <c r="D1028" s="448"/>
      <c r="E1028" s="441">
        <v>0</v>
      </c>
      <c r="F1028" s="468"/>
      <c r="G1028" s="468"/>
      <c r="H1028" s="468"/>
      <c r="I1028" s="473"/>
      <c r="J1028" s="468"/>
      <c r="K1028" s="468"/>
      <c r="L1028" s="468"/>
      <c r="M1028" s="474"/>
      <c r="N1028" s="474"/>
      <c r="O1028" s="474"/>
      <c r="P1028" s="461">
        <v>0</v>
      </c>
      <c r="Q1028" s="465"/>
    </row>
    <row r="1029" spans="1:17" ht="18" customHeight="1">
      <c r="A1029" s="450" t="s">
        <v>1062</v>
      </c>
      <c r="B1029" s="468"/>
      <c r="C1029" s="468"/>
      <c r="D1029" s="448"/>
      <c r="E1029" s="441">
        <v>0</v>
      </c>
      <c r="F1029" s="468"/>
      <c r="G1029" s="468"/>
      <c r="H1029" s="468"/>
      <c r="I1029" s="473"/>
      <c r="J1029" s="468"/>
      <c r="K1029" s="468"/>
      <c r="L1029" s="468"/>
      <c r="M1029" s="474"/>
      <c r="N1029" s="474"/>
      <c r="O1029" s="474"/>
      <c r="P1029" s="461">
        <v>0</v>
      </c>
      <c r="Q1029" s="465"/>
    </row>
    <row r="1030" spans="1:17" ht="18" customHeight="1">
      <c r="A1030" s="450" t="s">
        <v>1246</v>
      </c>
      <c r="B1030" s="468"/>
      <c r="C1030" s="468"/>
      <c r="D1030" s="448"/>
      <c r="E1030" s="441">
        <v>0</v>
      </c>
      <c r="F1030" s="468"/>
      <c r="G1030" s="468"/>
      <c r="H1030" s="468"/>
      <c r="I1030" s="473"/>
      <c r="J1030" s="468"/>
      <c r="K1030" s="468"/>
      <c r="L1030" s="468"/>
      <c r="M1030" s="474"/>
      <c r="N1030" s="474"/>
      <c r="O1030" s="474"/>
      <c r="P1030" s="461">
        <v>0</v>
      </c>
      <c r="Q1030" s="465"/>
    </row>
    <row r="1031" spans="1:17" ht="18" customHeight="1">
      <c r="A1031" s="450" t="s">
        <v>1247</v>
      </c>
      <c r="B1031" s="468"/>
      <c r="C1031" s="468"/>
      <c r="D1031" s="448"/>
      <c r="E1031" s="441">
        <v>0</v>
      </c>
      <c r="F1031" s="468"/>
      <c r="G1031" s="468"/>
      <c r="H1031" s="468"/>
      <c r="I1031" s="473"/>
      <c r="J1031" s="468"/>
      <c r="K1031" s="468"/>
      <c r="L1031" s="468"/>
      <c r="M1031" s="474"/>
      <c r="N1031" s="474"/>
      <c r="O1031" s="474"/>
      <c r="P1031" s="461">
        <v>0</v>
      </c>
      <c r="Q1031" s="465"/>
    </row>
    <row r="1032" spans="1:17" ht="18" customHeight="1">
      <c r="A1032" s="450" t="s">
        <v>1248</v>
      </c>
      <c r="B1032" s="468"/>
      <c r="C1032" s="468"/>
      <c r="D1032" s="448"/>
      <c r="E1032" s="441">
        <v>0</v>
      </c>
      <c r="F1032" s="468"/>
      <c r="G1032" s="468"/>
      <c r="H1032" s="468"/>
      <c r="I1032" s="473"/>
      <c r="J1032" s="468"/>
      <c r="K1032" s="468"/>
      <c r="L1032" s="468"/>
      <c r="M1032" s="474"/>
      <c r="N1032" s="474"/>
      <c r="O1032" s="474"/>
      <c r="P1032" s="461">
        <v>0</v>
      </c>
      <c r="Q1032" s="465"/>
    </row>
    <row r="1033" spans="1:17" ht="18" customHeight="1">
      <c r="A1033" s="450" t="s">
        <v>1249</v>
      </c>
      <c r="B1033" s="468"/>
      <c r="C1033" s="468"/>
      <c r="D1033" s="448"/>
      <c r="E1033" s="441">
        <v>0</v>
      </c>
      <c r="F1033" s="468"/>
      <c r="G1033" s="468"/>
      <c r="H1033" s="468"/>
      <c r="I1033" s="473"/>
      <c r="J1033" s="468"/>
      <c r="K1033" s="468"/>
      <c r="L1033" s="468"/>
      <c r="M1033" s="474"/>
      <c r="N1033" s="474"/>
      <c r="O1033" s="474"/>
      <c r="P1033" s="461">
        <v>0</v>
      </c>
      <c r="Q1033" s="465"/>
    </row>
    <row r="1034" spans="1:17" ht="18" customHeight="1">
      <c r="A1034" s="450" t="s">
        <v>1250</v>
      </c>
      <c r="B1034" s="468"/>
      <c r="C1034" s="468"/>
      <c r="D1034" s="448"/>
      <c r="E1034" s="441">
        <v>0</v>
      </c>
      <c r="F1034" s="468"/>
      <c r="G1034" s="468"/>
      <c r="H1034" s="468"/>
      <c r="I1034" s="473"/>
      <c r="J1034" s="468"/>
      <c r="K1034" s="468"/>
      <c r="L1034" s="468"/>
      <c r="M1034" s="474"/>
      <c r="N1034" s="474"/>
      <c r="O1034" s="474"/>
      <c r="P1034" s="461">
        <v>0</v>
      </c>
      <c r="Q1034" s="465"/>
    </row>
    <row r="1035" spans="1:17" ht="18" customHeight="1">
      <c r="A1035" s="450" t="s">
        <v>1251</v>
      </c>
      <c r="B1035" s="468">
        <v>545</v>
      </c>
      <c r="C1035" s="468">
        <v>545</v>
      </c>
      <c r="D1035" s="448"/>
      <c r="E1035" s="441">
        <v>545</v>
      </c>
      <c r="F1035" s="468"/>
      <c r="G1035" s="468"/>
      <c r="H1035" s="468">
        <v>545</v>
      </c>
      <c r="I1035" s="473"/>
      <c r="J1035" s="468"/>
      <c r="K1035" s="468"/>
      <c r="L1035" s="468">
        <v>545</v>
      </c>
      <c r="M1035" s="445">
        <f>SUM(M1036:M1050)</f>
        <v>0</v>
      </c>
      <c r="N1035" s="445">
        <f>SUM(N1036:N1050)</f>
        <v>0</v>
      </c>
      <c r="O1035" s="445"/>
      <c r="P1035" s="461">
        <v>545</v>
      </c>
      <c r="Q1035" s="465"/>
    </row>
    <row r="1036" spans="1:17" ht="18" customHeight="1">
      <c r="A1036" s="450" t="s">
        <v>1252</v>
      </c>
      <c r="B1036" s="445">
        <f aca="true" t="shared" si="202" ref="B1036:H1036">SUM(B1037:B1051)</f>
        <v>87</v>
      </c>
      <c r="C1036" s="445">
        <f t="shared" si="202"/>
        <v>87</v>
      </c>
      <c r="D1036" s="446">
        <f t="shared" si="202"/>
        <v>0</v>
      </c>
      <c r="E1036" s="441">
        <v>87</v>
      </c>
      <c r="F1036" s="445">
        <f t="shared" si="202"/>
        <v>0</v>
      </c>
      <c r="G1036" s="445">
        <f t="shared" si="202"/>
        <v>0</v>
      </c>
      <c r="H1036" s="445">
        <f t="shared" si="202"/>
        <v>87</v>
      </c>
      <c r="I1036" s="445">
        <f aca="true" t="shared" si="203" ref="I1036:O1036">SUM(I1037:I1051)</f>
        <v>0</v>
      </c>
      <c r="J1036" s="445">
        <f t="shared" si="203"/>
        <v>0</v>
      </c>
      <c r="K1036" s="445">
        <f t="shared" si="203"/>
        <v>0</v>
      </c>
      <c r="L1036" s="445">
        <f t="shared" si="203"/>
        <v>87</v>
      </c>
      <c r="M1036" s="445">
        <f t="shared" si="203"/>
        <v>0</v>
      </c>
      <c r="N1036" s="445">
        <f t="shared" si="203"/>
        <v>0</v>
      </c>
      <c r="O1036" s="445">
        <f t="shared" si="203"/>
        <v>0</v>
      </c>
      <c r="P1036" s="461">
        <v>87</v>
      </c>
      <c r="Q1036" s="465"/>
    </row>
    <row r="1037" spans="1:17" ht="18" customHeight="1">
      <c r="A1037" s="450" t="s">
        <v>1060</v>
      </c>
      <c r="B1037" s="445"/>
      <c r="C1037" s="445"/>
      <c r="D1037" s="448"/>
      <c r="E1037" s="441">
        <v>0</v>
      </c>
      <c r="F1037" s="445"/>
      <c r="G1037" s="445"/>
      <c r="H1037" s="445"/>
      <c r="I1037" s="445"/>
      <c r="J1037" s="445"/>
      <c r="K1037" s="445"/>
      <c r="L1037" s="445"/>
      <c r="M1037" s="474"/>
      <c r="N1037" s="474"/>
      <c r="O1037" s="474"/>
      <c r="P1037" s="461">
        <v>0</v>
      </c>
      <c r="Q1037" s="465"/>
    </row>
    <row r="1038" spans="1:17" ht="18" customHeight="1">
      <c r="A1038" s="450" t="s">
        <v>1061</v>
      </c>
      <c r="B1038" s="468"/>
      <c r="C1038" s="468"/>
      <c r="D1038" s="448"/>
      <c r="E1038" s="441">
        <v>0</v>
      </c>
      <c r="F1038" s="468"/>
      <c r="G1038" s="468"/>
      <c r="H1038" s="468"/>
      <c r="I1038" s="473"/>
      <c r="J1038" s="468"/>
      <c r="K1038" s="468"/>
      <c r="L1038" s="468"/>
      <c r="M1038" s="474"/>
      <c r="N1038" s="474"/>
      <c r="O1038" s="474"/>
      <c r="P1038" s="461">
        <v>0</v>
      </c>
      <c r="Q1038" s="465"/>
    </row>
    <row r="1039" spans="1:17" ht="18" customHeight="1">
      <c r="A1039" s="450" t="s">
        <v>1062</v>
      </c>
      <c r="B1039" s="468"/>
      <c r="C1039" s="468"/>
      <c r="D1039" s="448"/>
      <c r="E1039" s="441">
        <v>0</v>
      </c>
      <c r="F1039" s="468"/>
      <c r="G1039" s="468"/>
      <c r="H1039" s="468"/>
      <c r="I1039" s="473"/>
      <c r="J1039" s="468"/>
      <c r="K1039" s="468"/>
      <c r="L1039" s="468"/>
      <c r="M1039" s="474"/>
      <c r="N1039" s="474"/>
      <c r="O1039" s="474"/>
      <c r="P1039" s="461">
        <v>0</v>
      </c>
      <c r="Q1039" s="465"/>
    </row>
    <row r="1040" spans="1:17" ht="18" customHeight="1">
      <c r="A1040" s="450" t="s">
        <v>1253</v>
      </c>
      <c r="B1040" s="468"/>
      <c r="C1040" s="468"/>
      <c r="D1040" s="448"/>
      <c r="E1040" s="441">
        <v>0</v>
      </c>
      <c r="F1040" s="468"/>
      <c r="G1040" s="468"/>
      <c r="H1040" s="468"/>
      <c r="I1040" s="473"/>
      <c r="J1040" s="468"/>
      <c r="K1040" s="468"/>
      <c r="L1040" s="468"/>
      <c r="M1040" s="474"/>
      <c r="N1040" s="474"/>
      <c r="O1040" s="474"/>
      <c r="P1040" s="461">
        <v>0</v>
      </c>
      <c r="Q1040" s="465"/>
    </row>
    <row r="1041" spans="1:17" ht="18" customHeight="1">
      <c r="A1041" s="450" t="s">
        <v>1254</v>
      </c>
      <c r="B1041" s="468"/>
      <c r="C1041" s="468"/>
      <c r="D1041" s="448"/>
      <c r="E1041" s="441">
        <v>0</v>
      </c>
      <c r="F1041" s="468"/>
      <c r="G1041" s="468"/>
      <c r="H1041" s="468"/>
      <c r="I1041" s="473"/>
      <c r="J1041" s="468"/>
      <c r="K1041" s="468"/>
      <c r="L1041" s="468"/>
      <c r="M1041" s="474"/>
      <c r="N1041" s="474"/>
      <c r="O1041" s="474"/>
      <c r="P1041" s="461">
        <v>0</v>
      </c>
      <c r="Q1041" s="465"/>
    </row>
    <row r="1042" spans="1:17" ht="18" customHeight="1">
      <c r="A1042" s="450" t="s">
        <v>1255</v>
      </c>
      <c r="B1042" s="468"/>
      <c r="C1042" s="468"/>
      <c r="D1042" s="448"/>
      <c r="E1042" s="441">
        <v>0</v>
      </c>
      <c r="F1042" s="468"/>
      <c r="G1042" s="468"/>
      <c r="H1042" s="468"/>
      <c r="I1042" s="473"/>
      <c r="J1042" s="468"/>
      <c r="K1042" s="468"/>
      <c r="L1042" s="468"/>
      <c r="M1042" s="474"/>
      <c r="N1042" s="474"/>
      <c r="O1042" s="474"/>
      <c r="P1042" s="461">
        <v>0</v>
      </c>
      <c r="Q1042" s="465"/>
    </row>
    <row r="1043" spans="1:17" ht="18" customHeight="1">
      <c r="A1043" s="450" t="s">
        <v>1256</v>
      </c>
      <c r="B1043" s="468"/>
      <c r="C1043" s="468"/>
      <c r="D1043" s="448"/>
      <c r="E1043" s="441">
        <v>0</v>
      </c>
      <c r="F1043" s="468"/>
      <c r="G1043" s="468"/>
      <c r="H1043" s="468"/>
      <c r="I1043" s="473"/>
      <c r="J1043" s="468"/>
      <c r="K1043" s="468"/>
      <c r="L1043" s="468"/>
      <c r="M1043" s="474"/>
      <c r="N1043" s="474"/>
      <c r="O1043" s="474"/>
      <c r="P1043" s="461">
        <v>0</v>
      </c>
      <c r="Q1043" s="465"/>
    </row>
    <row r="1044" spans="1:17" ht="18" customHeight="1">
      <c r="A1044" s="450" t="s">
        <v>1257</v>
      </c>
      <c r="B1044" s="468"/>
      <c r="C1044" s="468"/>
      <c r="D1044" s="448"/>
      <c r="E1044" s="441">
        <v>0</v>
      </c>
      <c r="F1044" s="468"/>
      <c r="G1044" s="468"/>
      <c r="H1044" s="468"/>
      <c r="I1044" s="473"/>
      <c r="J1044" s="468"/>
      <c r="K1044" s="468"/>
      <c r="L1044" s="468"/>
      <c r="M1044" s="474"/>
      <c r="N1044" s="474"/>
      <c r="O1044" s="474"/>
      <c r="P1044" s="461">
        <v>0</v>
      </c>
      <c r="Q1044" s="465"/>
    </row>
    <row r="1045" spans="1:17" ht="18" customHeight="1">
      <c r="A1045" s="450" t="s">
        <v>1258</v>
      </c>
      <c r="B1045" s="468"/>
      <c r="C1045" s="468"/>
      <c r="D1045" s="448"/>
      <c r="E1045" s="441">
        <v>0</v>
      </c>
      <c r="F1045" s="468"/>
      <c r="G1045" s="468"/>
      <c r="H1045" s="468"/>
      <c r="I1045" s="473"/>
      <c r="J1045" s="468"/>
      <c r="K1045" s="468"/>
      <c r="L1045" s="468"/>
      <c r="M1045" s="474"/>
      <c r="N1045" s="474"/>
      <c r="O1045" s="474"/>
      <c r="P1045" s="461">
        <v>0</v>
      </c>
      <c r="Q1045" s="465"/>
    </row>
    <row r="1046" spans="1:17" ht="18" customHeight="1">
      <c r="A1046" s="450" t="s">
        <v>1259</v>
      </c>
      <c r="B1046" s="468"/>
      <c r="C1046" s="468"/>
      <c r="D1046" s="448"/>
      <c r="E1046" s="441">
        <v>0</v>
      </c>
      <c r="F1046" s="468"/>
      <c r="G1046" s="468"/>
      <c r="H1046" s="468"/>
      <c r="I1046" s="473"/>
      <c r="J1046" s="468"/>
      <c r="K1046" s="468"/>
      <c r="L1046" s="468"/>
      <c r="M1046" s="474"/>
      <c r="N1046" s="474"/>
      <c r="O1046" s="474"/>
      <c r="P1046" s="461">
        <v>0</v>
      </c>
      <c r="Q1046" s="465"/>
    </row>
    <row r="1047" spans="1:17" ht="18" customHeight="1">
      <c r="A1047" s="450" t="s">
        <v>1260</v>
      </c>
      <c r="B1047" s="468"/>
      <c r="C1047" s="468"/>
      <c r="D1047" s="448"/>
      <c r="E1047" s="441">
        <v>0</v>
      </c>
      <c r="F1047" s="468"/>
      <c r="G1047" s="468"/>
      <c r="H1047" s="468"/>
      <c r="I1047" s="473"/>
      <c r="J1047" s="468"/>
      <c r="K1047" s="468"/>
      <c r="L1047" s="468"/>
      <c r="M1047" s="474"/>
      <c r="N1047" s="474"/>
      <c r="O1047" s="474"/>
      <c r="P1047" s="461">
        <v>0</v>
      </c>
      <c r="Q1047" s="465"/>
    </row>
    <row r="1048" spans="1:17" ht="18" customHeight="1">
      <c r="A1048" s="450" t="s">
        <v>1261</v>
      </c>
      <c r="B1048" s="468"/>
      <c r="C1048" s="468"/>
      <c r="D1048" s="448"/>
      <c r="E1048" s="441">
        <v>0</v>
      </c>
      <c r="F1048" s="468"/>
      <c r="G1048" s="468"/>
      <c r="H1048" s="468"/>
      <c r="I1048" s="473"/>
      <c r="J1048" s="468"/>
      <c r="K1048" s="468"/>
      <c r="L1048" s="468"/>
      <c r="M1048" s="474"/>
      <c r="N1048" s="474"/>
      <c r="O1048" s="474"/>
      <c r="P1048" s="461">
        <v>0</v>
      </c>
      <c r="Q1048" s="465"/>
    </row>
    <row r="1049" spans="1:17" ht="18" customHeight="1">
      <c r="A1049" s="450" t="s">
        <v>1262</v>
      </c>
      <c r="B1049" s="468"/>
      <c r="C1049" s="468"/>
      <c r="D1049" s="448"/>
      <c r="E1049" s="441">
        <v>0</v>
      </c>
      <c r="F1049" s="468"/>
      <c r="G1049" s="468"/>
      <c r="H1049" s="468"/>
      <c r="I1049" s="473"/>
      <c r="J1049" s="468"/>
      <c r="K1049" s="468"/>
      <c r="L1049" s="468"/>
      <c r="M1049" s="474"/>
      <c r="N1049" s="474"/>
      <c r="O1049" s="474"/>
      <c r="P1049" s="461">
        <v>0</v>
      </c>
      <c r="Q1049" s="465"/>
    </row>
    <row r="1050" spans="1:17" ht="18" customHeight="1">
      <c r="A1050" s="450" t="s">
        <v>1263</v>
      </c>
      <c r="B1050" s="468"/>
      <c r="C1050" s="468"/>
      <c r="D1050" s="448"/>
      <c r="E1050" s="441">
        <v>0</v>
      </c>
      <c r="F1050" s="468"/>
      <c r="G1050" s="468"/>
      <c r="H1050" s="468"/>
      <c r="I1050" s="473"/>
      <c r="J1050" s="468"/>
      <c r="K1050" s="468"/>
      <c r="L1050" s="468"/>
      <c r="M1050" s="474"/>
      <c r="N1050" s="474"/>
      <c r="O1050" s="474"/>
      <c r="P1050" s="461">
        <v>0</v>
      </c>
      <c r="Q1050" s="465"/>
    </row>
    <row r="1051" spans="1:17" ht="18" customHeight="1">
      <c r="A1051" s="450" t="s">
        <v>1264</v>
      </c>
      <c r="B1051" s="468">
        <v>87</v>
      </c>
      <c r="C1051" s="468">
        <v>87</v>
      </c>
      <c r="D1051" s="448"/>
      <c r="E1051" s="441">
        <v>87</v>
      </c>
      <c r="F1051" s="468"/>
      <c r="G1051" s="468"/>
      <c r="H1051" s="468">
        <v>87</v>
      </c>
      <c r="I1051" s="473"/>
      <c r="J1051" s="468"/>
      <c r="K1051" s="468"/>
      <c r="L1051" s="468">
        <v>87</v>
      </c>
      <c r="M1051" s="474"/>
      <c r="N1051" s="474"/>
      <c r="O1051" s="474"/>
      <c r="P1051" s="461">
        <v>87</v>
      </c>
      <c r="Q1051" s="465"/>
    </row>
    <row r="1052" spans="1:17" ht="18" customHeight="1">
      <c r="A1052" s="450" t="s">
        <v>1265</v>
      </c>
      <c r="B1052" s="468"/>
      <c r="C1052" s="468"/>
      <c r="D1052" s="446">
        <f>SUM(D1053:D1056)</f>
        <v>0</v>
      </c>
      <c r="E1052" s="441">
        <v>0</v>
      </c>
      <c r="F1052" s="468"/>
      <c r="G1052" s="468"/>
      <c r="H1052" s="468"/>
      <c r="I1052" s="473"/>
      <c r="J1052" s="468"/>
      <c r="K1052" s="468"/>
      <c r="L1052" s="468"/>
      <c r="M1052" s="474"/>
      <c r="N1052" s="474"/>
      <c r="O1052" s="474"/>
      <c r="P1052" s="461">
        <v>0</v>
      </c>
      <c r="Q1052" s="465"/>
    </row>
    <row r="1053" spans="1:17" ht="18" customHeight="1">
      <c r="A1053" s="450" t="s">
        <v>1060</v>
      </c>
      <c r="B1053" s="468"/>
      <c r="C1053" s="468"/>
      <c r="D1053" s="448"/>
      <c r="E1053" s="441">
        <v>0</v>
      </c>
      <c r="F1053" s="468"/>
      <c r="G1053" s="468"/>
      <c r="H1053" s="468"/>
      <c r="I1053" s="473"/>
      <c r="J1053" s="468"/>
      <c r="K1053" s="468"/>
      <c r="L1053" s="468"/>
      <c r="M1053" s="474"/>
      <c r="N1053" s="474"/>
      <c r="O1053" s="474"/>
      <c r="P1053" s="461">
        <v>0</v>
      </c>
      <c r="Q1053" s="465"/>
    </row>
    <row r="1054" spans="1:17" ht="18" customHeight="1">
      <c r="A1054" s="450" t="s">
        <v>1061</v>
      </c>
      <c r="B1054" s="468"/>
      <c r="C1054" s="468"/>
      <c r="D1054" s="448"/>
      <c r="E1054" s="441">
        <v>0</v>
      </c>
      <c r="F1054" s="468"/>
      <c r="G1054" s="468"/>
      <c r="H1054" s="468"/>
      <c r="I1054" s="473"/>
      <c r="J1054" s="468"/>
      <c r="K1054" s="468"/>
      <c r="L1054" s="468"/>
      <c r="M1054" s="474"/>
      <c r="N1054" s="474"/>
      <c r="O1054" s="474"/>
      <c r="P1054" s="461">
        <v>0</v>
      </c>
      <c r="Q1054" s="465"/>
    </row>
    <row r="1055" spans="1:17" ht="18" customHeight="1">
      <c r="A1055" s="450" t="s">
        <v>1062</v>
      </c>
      <c r="B1055" s="468"/>
      <c r="C1055" s="468"/>
      <c r="D1055" s="448"/>
      <c r="E1055" s="441">
        <v>0</v>
      </c>
      <c r="F1055" s="468"/>
      <c r="G1055" s="468"/>
      <c r="H1055" s="468"/>
      <c r="I1055" s="473"/>
      <c r="J1055" s="468"/>
      <c r="K1055" s="468"/>
      <c r="L1055" s="468"/>
      <c r="M1055" s="474"/>
      <c r="N1055" s="474"/>
      <c r="O1055" s="474"/>
      <c r="P1055" s="461">
        <v>0</v>
      </c>
      <c r="Q1055" s="465"/>
    </row>
    <row r="1056" spans="1:17" ht="18" customHeight="1">
      <c r="A1056" s="450" t="s">
        <v>1266</v>
      </c>
      <c r="B1056" s="468"/>
      <c r="C1056" s="468"/>
      <c r="D1056" s="448"/>
      <c r="E1056" s="441">
        <v>0</v>
      </c>
      <c r="F1056" s="468"/>
      <c r="G1056" s="468"/>
      <c r="H1056" s="468"/>
      <c r="I1056" s="473"/>
      <c r="J1056" s="468"/>
      <c r="K1056" s="468"/>
      <c r="L1056" s="468"/>
      <c r="M1056" s="474"/>
      <c r="N1056" s="474"/>
      <c r="O1056" s="474"/>
      <c r="P1056" s="461">
        <v>0</v>
      </c>
      <c r="Q1056" s="465"/>
    </row>
    <row r="1057" spans="1:17" ht="18" customHeight="1">
      <c r="A1057" s="450" t="s">
        <v>1267</v>
      </c>
      <c r="B1057" s="468"/>
      <c r="C1057" s="468"/>
      <c r="D1057" s="446">
        <f>SUM(D1058:D1070)</f>
        <v>0</v>
      </c>
      <c r="E1057" s="441">
        <v>0</v>
      </c>
      <c r="F1057" s="468"/>
      <c r="G1057" s="468"/>
      <c r="H1057" s="468"/>
      <c r="I1057" s="473"/>
      <c r="J1057" s="468"/>
      <c r="K1057" s="468"/>
      <c r="L1057" s="468"/>
      <c r="M1057" s="474"/>
      <c r="N1057" s="474"/>
      <c r="O1057" s="474"/>
      <c r="P1057" s="461">
        <v>0</v>
      </c>
      <c r="Q1057" s="465"/>
    </row>
    <row r="1058" spans="1:17" ht="18" customHeight="1">
      <c r="A1058" s="450" t="s">
        <v>1060</v>
      </c>
      <c r="B1058" s="468"/>
      <c r="C1058" s="468"/>
      <c r="D1058" s="448"/>
      <c r="E1058" s="441">
        <v>0</v>
      </c>
      <c r="F1058" s="468"/>
      <c r="G1058" s="468"/>
      <c r="H1058" s="468"/>
      <c r="I1058" s="473"/>
      <c r="J1058" s="468"/>
      <c r="K1058" s="468"/>
      <c r="L1058" s="468"/>
      <c r="M1058" s="474"/>
      <c r="N1058" s="474"/>
      <c r="O1058" s="474"/>
      <c r="P1058" s="461">
        <v>0</v>
      </c>
      <c r="Q1058" s="465"/>
    </row>
    <row r="1059" spans="1:17" ht="18" customHeight="1">
      <c r="A1059" s="450" t="s">
        <v>1061</v>
      </c>
      <c r="B1059" s="468"/>
      <c r="C1059" s="468"/>
      <c r="D1059" s="448"/>
      <c r="E1059" s="441">
        <v>0</v>
      </c>
      <c r="F1059" s="468"/>
      <c r="G1059" s="468"/>
      <c r="H1059" s="468"/>
      <c r="I1059" s="473"/>
      <c r="J1059" s="468"/>
      <c r="K1059" s="468"/>
      <c r="L1059" s="468"/>
      <c r="M1059" s="474"/>
      <c r="N1059" s="474"/>
      <c r="O1059" s="474"/>
      <c r="P1059" s="461">
        <v>0</v>
      </c>
      <c r="Q1059" s="465"/>
    </row>
    <row r="1060" spans="1:17" ht="18" customHeight="1">
      <c r="A1060" s="450" t="s">
        <v>1062</v>
      </c>
      <c r="B1060" s="468"/>
      <c r="C1060" s="468"/>
      <c r="D1060" s="448"/>
      <c r="E1060" s="441">
        <v>0</v>
      </c>
      <c r="F1060" s="468"/>
      <c r="G1060" s="468"/>
      <c r="H1060" s="468"/>
      <c r="I1060" s="473"/>
      <c r="J1060" s="468"/>
      <c r="K1060" s="468"/>
      <c r="L1060" s="468"/>
      <c r="M1060" s="474"/>
      <c r="N1060" s="474"/>
      <c r="O1060" s="474"/>
      <c r="P1060" s="461">
        <v>0</v>
      </c>
      <c r="Q1060" s="465"/>
    </row>
    <row r="1061" spans="1:17" ht="18" customHeight="1">
      <c r="A1061" s="450" t="s">
        <v>1268</v>
      </c>
      <c r="B1061" s="468"/>
      <c r="C1061" s="468"/>
      <c r="D1061" s="448"/>
      <c r="E1061" s="441">
        <v>0</v>
      </c>
      <c r="F1061" s="468"/>
      <c r="G1061" s="468"/>
      <c r="H1061" s="468"/>
      <c r="I1061" s="473"/>
      <c r="J1061" s="468"/>
      <c r="K1061" s="468"/>
      <c r="L1061" s="468"/>
      <c r="M1061" s="474"/>
      <c r="N1061" s="474"/>
      <c r="O1061" s="474"/>
      <c r="P1061" s="461">
        <v>0</v>
      </c>
      <c r="Q1061" s="465"/>
    </row>
    <row r="1062" spans="1:17" ht="18" customHeight="1">
      <c r="A1062" s="450" t="s">
        <v>1269</v>
      </c>
      <c r="B1062" s="468"/>
      <c r="C1062" s="468"/>
      <c r="D1062" s="448"/>
      <c r="E1062" s="441">
        <v>0</v>
      </c>
      <c r="F1062" s="468"/>
      <c r="G1062" s="468"/>
      <c r="H1062" s="468"/>
      <c r="I1062" s="473"/>
      <c r="J1062" s="468"/>
      <c r="K1062" s="468"/>
      <c r="L1062" s="468"/>
      <c r="M1062" s="474"/>
      <c r="N1062" s="474"/>
      <c r="O1062" s="474"/>
      <c r="P1062" s="461">
        <v>0</v>
      </c>
      <c r="Q1062" s="465"/>
    </row>
    <row r="1063" spans="1:17" ht="18" customHeight="1">
      <c r="A1063" s="450" t="s">
        <v>1270</v>
      </c>
      <c r="B1063" s="468"/>
      <c r="C1063" s="468"/>
      <c r="D1063" s="448"/>
      <c r="E1063" s="441">
        <v>0</v>
      </c>
      <c r="F1063" s="468"/>
      <c r="G1063" s="468"/>
      <c r="H1063" s="468"/>
      <c r="I1063" s="473"/>
      <c r="J1063" s="468"/>
      <c r="K1063" s="468"/>
      <c r="L1063" s="468"/>
      <c r="M1063" s="474"/>
      <c r="N1063" s="474"/>
      <c r="O1063" s="474"/>
      <c r="P1063" s="461">
        <v>0</v>
      </c>
      <c r="Q1063" s="465"/>
    </row>
    <row r="1064" spans="1:17" ht="18" customHeight="1">
      <c r="A1064" s="450" t="s">
        <v>1271</v>
      </c>
      <c r="B1064" s="468"/>
      <c r="C1064" s="468"/>
      <c r="D1064" s="448"/>
      <c r="E1064" s="441">
        <v>0</v>
      </c>
      <c r="F1064" s="468"/>
      <c r="G1064" s="468"/>
      <c r="H1064" s="468"/>
      <c r="I1064" s="473"/>
      <c r="J1064" s="468"/>
      <c r="K1064" s="468"/>
      <c r="L1064" s="468"/>
      <c r="M1064" s="474"/>
      <c r="N1064" s="474"/>
      <c r="O1064" s="474"/>
      <c r="P1064" s="461">
        <v>0</v>
      </c>
      <c r="Q1064" s="465"/>
    </row>
    <row r="1065" spans="1:17" ht="18" customHeight="1">
      <c r="A1065" s="450" t="s">
        <v>1272</v>
      </c>
      <c r="B1065" s="468"/>
      <c r="C1065" s="468"/>
      <c r="D1065" s="448"/>
      <c r="E1065" s="441">
        <v>0</v>
      </c>
      <c r="F1065" s="468"/>
      <c r="G1065" s="468"/>
      <c r="H1065" s="468"/>
      <c r="I1065" s="473"/>
      <c r="J1065" s="468"/>
      <c r="K1065" s="468"/>
      <c r="L1065" s="468"/>
      <c r="M1065" s="474"/>
      <c r="N1065" s="474"/>
      <c r="O1065" s="474"/>
      <c r="P1065" s="461">
        <v>0</v>
      </c>
      <c r="Q1065" s="465"/>
    </row>
    <row r="1066" spans="1:17" ht="18" customHeight="1">
      <c r="A1066" s="450" t="s">
        <v>1273</v>
      </c>
      <c r="B1066" s="468"/>
      <c r="C1066" s="468"/>
      <c r="D1066" s="448"/>
      <c r="E1066" s="441">
        <v>0</v>
      </c>
      <c r="F1066" s="468"/>
      <c r="G1066" s="468"/>
      <c r="H1066" s="468"/>
      <c r="I1066" s="473"/>
      <c r="J1066" s="468"/>
      <c r="K1066" s="468"/>
      <c r="L1066" s="468"/>
      <c r="M1066" s="474"/>
      <c r="N1066" s="474"/>
      <c r="O1066" s="474"/>
      <c r="P1066" s="461">
        <v>0</v>
      </c>
      <c r="Q1066" s="465"/>
    </row>
    <row r="1067" spans="1:17" ht="18" customHeight="1">
      <c r="A1067" s="450" t="s">
        <v>1274</v>
      </c>
      <c r="B1067" s="468"/>
      <c r="C1067" s="468"/>
      <c r="D1067" s="448"/>
      <c r="E1067" s="441">
        <v>0</v>
      </c>
      <c r="F1067" s="468"/>
      <c r="G1067" s="468"/>
      <c r="H1067" s="468"/>
      <c r="I1067" s="473"/>
      <c r="J1067" s="468"/>
      <c r="K1067" s="468"/>
      <c r="L1067" s="468"/>
      <c r="M1067" s="474"/>
      <c r="N1067" s="474"/>
      <c r="O1067" s="474"/>
      <c r="P1067" s="461">
        <v>0</v>
      </c>
      <c r="Q1067" s="465"/>
    </row>
    <row r="1068" spans="1:17" ht="18" customHeight="1">
      <c r="A1068" s="450" t="s">
        <v>1219</v>
      </c>
      <c r="B1068" s="468"/>
      <c r="C1068" s="468"/>
      <c r="D1068" s="448"/>
      <c r="E1068" s="441">
        <v>0</v>
      </c>
      <c r="F1068" s="468"/>
      <c r="G1068" s="468"/>
      <c r="H1068" s="468"/>
      <c r="I1068" s="473"/>
      <c r="J1068" s="468"/>
      <c r="K1068" s="468"/>
      <c r="L1068" s="468"/>
      <c r="M1068" s="474"/>
      <c r="N1068" s="474"/>
      <c r="O1068" s="474"/>
      <c r="P1068" s="461">
        <v>0</v>
      </c>
      <c r="Q1068" s="465"/>
    </row>
    <row r="1069" spans="1:17" ht="18" customHeight="1">
      <c r="A1069" s="450" t="s">
        <v>1275</v>
      </c>
      <c r="B1069" s="468"/>
      <c r="C1069" s="468"/>
      <c r="D1069" s="448"/>
      <c r="E1069" s="441">
        <v>0</v>
      </c>
      <c r="F1069" s="468"/>
      <c r="G1069" s="468"/>
      <c r="H1069" s="468"/>
      <c r="I1069" s="473"/>
      <c r="J1069" s="468"/>
      <c r="K1069" s="468"/>
      <c r="L1069" s="468"/>
      <c r="M1069" s="474"/>
      <c r="N1069" s="474"/>
      <c r="O1069" s="474"/>
      <c r="P1069" s="461">
        <v>0</v>
      </c>
      <c r="Q1069" s="465"/>
    </row>
    <row r="1070" spans="1:17" ht="18" customHeight="1">
      <c r="A1070" s="450" t="s">
        <v>1276</v>
      </c>
      <c r="B1070" s="468"/>
      <c r="C1070" s="468"/>
      <c r="D1070" s="448"/>
      <c r="E1070" s="441">
        <v>0</v>
      </c>
      <c r="F1070" s="468"/>
      <c r="G1070" s="468"/>
      <c r="H1070" s="468"/>
      <c r="I1070" s="473"/>
      <c r="J1070" s="468"/>
      <c r="K1070" s="468"/>
      <c r="L1070" s="468"/>
      <c r="M1070" s="445">
        <f>SUM(M1071:M1077)</f>
        <v>0</v>
      </c>
      <c r="N1070" s="445">
        <f>SUM(N1071:N1077)</f>
        <v>0</v>
      </c>
      <c r="O1070" s="445"/>
      <c r="P1070" s="461">
        <v>0</v>
      </c>
      <c r="Q1070" s="465"/>
    </row>
    <row r="1071" spans="1:17" ht="18" customHeight="1">
      <c r="A1071" s="450" t="s">
        <v>1277</v>
      </c>
      <c r="B1071" s="445">
        <f aca="true" t="shared" si="204" ref="B1071:H1071">SUM(B1072:B1078)</f>
        <v>505</v>
      </c>
      <c r="C1071" s="445">
        <f t="shared" si="204"/>
        <v>505</v>
      </c>
      <c r="D1071" s="446">
        <f t="shared" si="204"/>
        <v>2</v>
      </c>
      <c r="E1071" s="441">
        <v>507</v>
      </c>
      <c r="F1071" s="445">
        <f t="shared" si="204"/>
        <v>0</v>
      </c>
      <c r="G1071" s="445">
        <f t="shared" si="204"/>
        <v>0</v>
      </c>
      <c r="H1071" s="445">
        <f t="shared" si="204"/>
        <v>505</v>
      </c>
      <c r="I1071" s="445">
        <f aca="true" t="shared" si="205" ref="I1071:O1071">SUM(I1072:I1078)</f>
        <v>0</v>
      </c>
      <c r="J1071" s="445">
        <f t="shared" si="205"/>
        <v>0</v>
      </c>
      <c r="K1071" s="445">
        <f t="shared" si="205"/>
        <v>0</v>
      </c>
      <c r="L1071" s="445">
        <f t="shared" si="205"/>
        <v>505</v>
      </c>
      <c r="M1071" s="445">
        <f t="shared" si="205"/>
        <v>0</v>
      </c>
      <c r="N1071" s="445">
        <f t="shared" si="205"/>
        <v>0</v>
      </c>
      <c r="O1071" s="445">
        <f t="shared" si="205"/>
        <v>0</v>
      </c>
      <c r="P1071" s="461">
        <v>505</v>
      </c>
      <c r="Q1071" s="465"/>
    </row>
    <row r="1072" spans="1:17" ht="18" customHeight="1">
      <c r="A1072" s="450" t="s">
        <v>1060</v>
      </c>
      <c r="B1072" s="445">
        <v>93</v>
      </c>
      <c r="C1072" s="445">
        <v>93</v>
      </c>
      <c r="D1072" s="448"/>
      <c r="E1072" s="441">
        <v>93</v>
      </c>
      <c r="F1072" s="445"/>
      <c r="G1072" s="445"/>
      <c r="H1072" s="445">
        <v>93</v>
      </c>
      <c r="I1072" s="445"/>
      <c r="J1072" s="445"/>
      <c r="K1072" s="445"/>
      <c r="L1072" s="445">
        <v>93</v>
      </c>
      <c r="M1072" s="474"/>
      <c r="N1072" s="474"/>
      <c r="O1072" s="474"/>
      <c r="P1072" s="461">
        <v>93</v>
      </c>
      <c r="Q1072" s="465"/>
    </row>
    <row r="1073" spans="1:17" ht="18" customHeight="1">
      <c r="A1073" s="450" t="s">
        <v>1061</v>
      </c>
      <c r="B1073" s="447"/>
      <c r="C1073" s="447"/>
      <c r="D1073" s="448"/>
      <c r="E1073" s="441">
        <v>0</v>
      </c>
      <c r="F1073" s="468"/>
      <c r="G1073" s="468"/>
      <c r="H1073" s="447"/>
      <c r="I1073" s="473"/>
      <c r="J1073" s="468"/>
      <c r="K1073" s="468"/>
      <c r="L1073" s="447"/>
      <c r="M1073" s="474"/>
      <c r="N1073" s="474"/>
      <c r="O1073" s="474"/>
      <c r="P1073" s="461">
        <v>0</v>
      </c>
      <c r="Q1073" s="465"/>
    </row>
    <row r="1074" spans="1:17" ht="18" customHeight="1">
      <c r="A1074" s="450" t="s">
        <v>1062</v>
      </c>
      <c r="B1074" s="447"/>
      <c r="C1074" s="447"/>
      <c r="D1074" s="448"/>
      <c r="E1074" s="441">
        <v>0</v>
      </c>
      <c r="F1074" s="468"/>
      <c r="G1074" s="468"/>
      <c r="H1074" s="447"/>
      <c r="I1074" s="473"/>
      <c r="J1074" s="468"/>
      <c r="K1074" s="468"/>
      <c r="L1074" s="447"/>
      <c r="M1074" s="474"/>
      <c r="N1074" s="474"/>
      <c r="O1074" s="474"/>
      <c r="P1074" s="461">
        <v>0</v>
      </c>
      <c r="Q1074" s="465"/>
    </row>
    <row r="1075" spans="1:17" ht="18" customHeight="1">
      <c r="A1075" s="450" t="s">
        <v>1278</v>
      </c>
      <c r="B1075" s="447"/>
      <c r="C1075" s="447"/>
      <c r="D1075" s="448"/>
      <c r="E1075" s="441">
        <v>0</v>
      </c>
      <c r="F1075" s="468"/>
      <c r="G1075" s="468"/>
      <c r="H1075" s="447"/>
      <c r="I1075" s="473"/>
      <c r="J1075" s="468"/>
      <c r="K1075" s="468"/>
      <c r="L1075" s="447"/>
      <c r="M1075" s="474"/>
      <c r="N1075" s="474"/>
      <c r="O1075" s="474"/>
      <c r="P1075" s="461">
        <v>0</v>
      </c>
      <c r="Q1075" s="465"/>
    </row>
    <row r="1076" spans="1:17" ht="18" customHeight="1">
      <c r="A1076" s="450" t="s">
        <v>1279</v>
      </c>
      <c r="B1076" s="447">
        <v>312</v>
      </c>
      <c r="C1076" s="447">
        <v>312</v>
      </c>
      <c r="D1076" s="448"/>
      <c r="E1076" s="441">
        <v>312</v>
      </c>
      <c r="F1076" s="468"/>
      <c r="G1076" s="468"/>
      <c r="H1076" s="447">
        <v>312</v>
      </c>
      <c r="I1076" s="473"/>
      <c r="J1076" s="468"/>
      <c r="K1076" s="468"/>
      <c r="L1076" s="447">
        <v>312</v>
      </c>
      <c r="M1076" s="474"/>
      <c r="N1076" s="474"/>
      <c r="O1076" s="474"/>
      <c r="P1076" s="461">
        <v>312</v>
      </c>
      <c r="Q1076" s="465"/>
    </row>
    <row r="1077" spans="1:17" ht="18" customHeight="1">
      <c r="A1077" s="450" t="s">
        <v>1280</v>
      </c>
      <c r="B1077" s="447"/>
      <c r="C1077" s="447"/>
      <c r="D1077" s="448"/>
      <c r="E1077" s="441">
        <v>0</v>
      </c>
      <c r="F1077" s="468"/>
      <c r="G1077" s="468"/>
      <c r="H1077" s="447"/>
      <c r="I1077" s="473"/>
      <c r="J1077" s="468"/>
      <c r="K1077" s="468"/>
      <c r="L1077" s="447"/>
      <c r="M1077" s="474"/>
      <c r="N1077" s="474"/>
      <c r="O1077" s="474"/>
      <c r="P1077" s="461">
        <v>0</v>
      </c>
      <c r="Q1077" s="465"/>
    </row>
    <row r="1078" spans="1:17" ht="18" customHeight="1">
      <c r="A1078" s="450" t="s">
        <v>1281</v>
      </c>
      <c r="B1078" s="447">
        <v>100</v>
      </c>
      <c r="C1078" s="447">
        <v>100</v>
      </c>
      <c r="D1078" s="448">
        <v>2</v>
      </c>
      <c r="E1078" s="441">
        <v>102</v>
      </c>
      <c r="F1078" s="468"/>
      <c r="G1078" s="468"/>
      <c r="H1078" s="447">
        <v>100</v>
      </c>
      <c r="I1078" s="473"/>
      <c r="J1078" s="468"/>
      <c r="K1078" s="468"/>
      <c r="L1078" s="447">
        <v>100</v>
      </c>
      <c r="M1078" s="474"/>
      <c r="N1078" s="474"/>
      <c r="O1078" s="474"/>
      <c r="P1078" s="461">
        <v>100</v>
      </c>
      <c r="Q1078" s="465"/>
    </row>
    <row r="1079" spans="1:17" ht="18" customHeight="1">
      <c r="A1079" s="450" t="s">
        <v>1282</v>
      </c>
      <c r="B1079" s="447"/>
      <c r="C1079" s="447"/>
      <c r="D1079" s="446">
        <f>SUM(D1080:D1084)</f>
        <v>0</v>
      </c>
      <c r="E1079" s="441">
        <v>0</v>
      </c>
      <c r="F1079" s="468"/>
      <c r="G1079" s="468"/>
      <c r="H1079" s="447"/>
      <c r="I1079" s="473"/>
      <c r="J1079" s="468"/>
      <c r="K1079" s="468"/>
      <c r="L1079" s="447"/>
      <c r="M1079" s="474"/>
      <c r="N1079" s="474"/>
      <c r="O1079" s="474"/>
      <c r="P1079" s="461">
        <v>0</v>
      </c>
      <c r="Q1079" s="465"/>
    </row>
    <row r="1080" spans="1:17" ht="18" customHeight="1">
      <c r="A1080" s="450" t="s">
        <v>1060</v>
      </c>
      <c r="B1080" s="468"/>
      <c r="C1080" s="468"/>
      <c r="D1080" s="448"/>
      <c r="E1080" s="441">
        <v>0</v>
      </c>
      <c r="F1080" s="468"/>
      <c r="G1080" s="468"/>
      <c r="H1080" s="468"/>
      <c r="I1080" s="473"/>
      <c r="J1080" s="468"/>
      <c r="K1080" s="468"/>
      <c r="L1080" s="468"/>
      <c r="M1080" s="474"/>
      <c r="N1080" s="474"/>
      <c r="O1080" s="474"/>
      <c r="P1080" s="461">
        <v>0</v>
      </c>
      <c r="Q1080" s="465"/>
    </row>
    <row r="1081" spans="1:17" ht="18" customHeight="1">
      <c r="A1081" s="450" t="s">
        <v>1061</v>
      </c>
      <c r="B1081" s="468"/>
      <c r="C1081" s="468"/>
      <c r="D1081" s="448"/>
      <c r="E1081" s="441">
        <v>0</v>
      </c>
      <c r="F1081" s="468"/>
      <c r="G1081" s="468"/>
      <c r="H1081" s="468"/>
      <c r="I1081" s="473"/>
      <c r="J1081" s="468"/>
      <c r="K1081" s="468"/>
      <c r="L1081" s="468"/>
      <c r="M1081" s="474"/>
      <c r="N1081" s="474"/>
      <c r="O1081" s="474"/>
      <c r="P1081" s="461">
        <v>0</v>
      </c>
      <c r="Q1081" s="465"/>
    </row>
    <row r="1082" spans="1:17" ht="18" customHeight="1">
      <c r="A1082" s="450" t="s">
        <v>1062</v>
      </c>
      <c r="B1082" s="468"/>
      <c r="C1082" s="468"/>
      <c r="D1082" s="448"/>
      <c r="E1082" s="441">
        <v>0</v>
      </c>
      <c r="F1082" s="468"/>
      <c r="G1082" s="468"/>
      <c r="H1082" s="468"/>
      <c r="I1082" s="473"/>
      <c r="J1082" s="468"/>
      <c r="K1082" s="468"/>
      <c r="L1082" s="468"/>
      <c r="M1082" s="474"/>
      <c r="N1082" s="474"/>
      <c r="O1082" s="474"/>
      <c r="P1082" s="461">
        <v>0</v>
      </c>
      <c r="Q1082" s="465"/>
    </row>
    <row r="1083" spans="1:17" ht="18" customHeight="1">
      <c r="A1083" s="450" t="s">
        <v>1283</v>
      </c>
      <c r="B1083" s="468"/>
      <c r="C1083" s="468"/>
      <c r="D1083" s="448"/>
      <c r="E1083" s="441">
        <v>0</v>
      </c>
      <c r="F1083" s="468"/>
      <c r="G1083" s="468"/>
      <c r="H1083" s="468"/>
      <c r="I1083" s="473"/>
      <c r="J1083" s="468"/>
      <c r="K1083" s="468"/>
      <c r="L1083" s="468"/>
      <c r="M1083" s="474"/>
      <c r="N1083" s="474"/>
      <c r="O1083" s="474"/>
      <c r="P1083" s="461">
        <v>0</v>
      </c>
      <c r="Q1083" s="465"/>
    </row>
    <row r="1084" spans="1:17" ht="18" customHeight="1">
      <c r="A1084" s="450" t="s">
        <v>1284</v>
      </c>
      <c r="B1084" s="468"/>
      <c r="C1084" s="468"/>
      <c r="D1084" s="448"/>
      <c r="E1084" s="441">
        <v>0</v>
      </c>
      <c r="F1084" s="468"/>
      <c r="G1084" s="468"/>
      <c r="H1084" s="468"/>
      <c r="I1084" s="473"/>
      <c r="J1084" s="468"/>
      <c r="K1084" s="468"/>
      <c r="L1084" s="468"/>
      <c r="M1084" s="445">
        <f>SUM(M1085:M1090)</f>
        <v>0</v>
      </c>
      <c r="N1084" s="445">
        <f>SUM(N1085:N1090)</f>
        <v>0</v>
      </c>
      <c r="O1084" s="445"/>
      <c r="P1084" s="461">
        <v>0</v>
      </c>
      <c r="Q1084" s="465"/>
    </row>
    <row r="1085" spans="1:17" s="425" customFormat="1" ht="18" customHeight="1">
      <c r="A1085" s="450" t="s">
        <v>1285</v>
      </c>
      <c r="B1085" s="445">
        <f aca="true" t="shared" si="206" ref="B1085:H1085">SUM(B1086:B1091)</f>
        <v>70</v>
      </c>
      <c r="C1085" s="445">
        <f t="shared" si="206"/>
        <v>30</v>
      </c>
      <c r="D1085" s="446">
        <f t="shared" si="206"/>
        <v>203</v>
      </c>
      <c r="E1085" s="441">
        <v>273</v>
      </c>
      <c r="F1085" s="445">
        <f t="shared" si="206"/>
        <v>0</v>
      </c>
      <c r="G1085" s="445">
        <f t="shared" si="206"/>
        <v>0</v>
      </c>
      <c r="H1085" s="445">
        <f t="shared" si="206"/>
        <v>30</v>
      </c>
      <c r="I1085" s="445">
        <f aca="true" t="shared" si="207" ref="I1085:O1085">SUM(I1086:I1091)</f>
        <v>0</v>
      </c>
      <c r="J1085" s="445">
        <f t="shared" si="207"/>
        <v>0</v>
      </c>
      <c r="K1085" s="445">
        <f t="shared" si="207"/>
        <v>0</v>
      </c>
      <c r="L1085" s="445">
        <f t="shared" si="207"/>
        <v>30</v>
      </c>
      <c r="M1085" s="445">
        <f t="shared" si="207"/>
        <v>0</v>
      </c>
      <c r="N1085" s="445">
        <f t="shared" si="207"/>
        <v>0</v>
      </c>
      <c r="O1085" s="445">
        <f t="shared" si="207"/>
        <v>0</v>
      </c>
      <c r="P1085" s="461">
        <v>30</v>
      </c>
      <c r="Q1085" s="464"/>
    </row>
    <row r="1086" spans="1:17" ht="18" customHeight="1">
      <c r="A1086" s="450" t="s">
        <v>1060</v>
      </c>
      <c r="B1086" s="445"/>
      <c r="C1086" s="445"/>
      <c r="D1086" s="448"/>
      <c r="E1086" s="441">
        <v>0</v>
      </c>
      <c r="F1086" s="445"/>
      <c r="G1086" s="445"/>
      <c r="H1086" s="445"/>
      <c r="I1086" s="445"/>
      <c r="J1086" s="445"/>
      <c r="K1086" s="445"/>
      <c r="L1086" s="445"/>
      <c r="M1086" s="474"/>
      <c r="N1086" s="474"/>
      <c r="O1086" s="474"/>
      <c r="P1086" s="461">
        <v>0</v>
      </c>
      <c r="Q1086" s="465"/>
    </row>
    <row r="1087" spans="1:17" ht="18" customHeight="1">
      <c r="A1087" s="450" t="s">
        <v>1061</v>
      </c>
      <c r="B1087" s="447"/>
      <c r="C1087" s="468"/>
      <c r="D1087" s="448"/>
      <c r="E1087" s="441">
        <v>0</v>
      </c>
      <c r="F1087" s="468"/>
      <c r="G1087" s="468"/>
      <c r="H1087" s="468"/>
      <c r="I1087" s="473"/>
      <c r="J1087" s="468"/>
      <c r="K1087" s="468"/>
      <c r="L1087" s="468"/>
      <c r="M1087" s="474"/>
      <c r="N1087" s="474"/>
      <c r="O1087" s="474"/>
      <c r="P1087" s="461">
        <v>0</v>
      </c>
      <c r="Q1087" s="465"/>
    </row>
    <row r="1088" spans="1:17" ht="18" customHeight="1">
      <c r="A1088" s="450" t="s">
        <v>1062</v>
      </c>
      <c r="B1088" s="447"/>
      <c r="C1088" s="468"/>
      <c r="D1088" s="448"/>
      <c r="E1088" s="441">
        <v>0</v>
      </c>
      <c r="F1088" s="468"/>
      <c r="G1088" s="468"/>
      <c r="H1088" s="468"/>
      <c r="I1088" s="473"/>
      <c r="J1088" s="468"/>
      <c r="K1088" s="468"/>
      <c r="L1088" s="468"/>
      <c r="M1088" s="474"/>
      <c r="N1088" s="474"/>
      <c r="O1088" s="474"/>
      <c r="P1088" s="461">
        <v>0</v>
      </c>
      <c r="Q1088" s="465"/>
    </row>
    <row r="1089" spans="1:17" ht="18" customHeight="1">
      <c r="A1089" s="450" t="s">
        <v>1286</v>
      </c>
      <c r="B1089" s="447"/>
      <c r="C1089" s="468"/>
      <c r="D1089" s="448"/>
      <c r="E1089" s="441">
        <v>0</v>
      </c>
      <c r="F1089" s="468"/>
      <c r="G1089" s="468"/>
      <c r="H1089" s="468"/>
      <c r="I1089" s="473"/>
      <c r="J1089" s="468"/>
      <c r="K1089" s="468"/>
      <c r="L1089" s="468"/>
      <c r="M1089" s="474"/>
      <c r="N1089" s="474"/>
      <c r="O1089" s="474"/>
      <c r="P1089" s="461">
        <v>0</v>
      </c>
      <c r="Q1089" s="465"/>
    </row>
    <row r="1090" spans="1:17" ht="18" customHeight="1">
      <c r="A1090" s="450" t="s">
        <v>1287</v>
      </c>
      <c r="B1090" s="447">
        <v>42</v>
      </c>
      <c r="C1090" s="468">
        <v>30</v>
      </c>
      <c r="D1090" s="448">
        <v>203</v>
      </c>
      <c r="E1090" s="441">
        <v>245</v>
      </c>
      <c r="F1090" s="468"/>
      <c r="G1090" s="468"/>
      <c r="H1090" s="468">
        <v>30</v>
      </c>
      <c r="I1090" s="473"/>
      <c r="J1090" s="468"/>
      <c r="K1090" s="468"/>
      <c r="L1090" s="468">
        <v>30</v>
      </c>
      <c r="M1090" s="474"/>
      <c r="N1090" s="474"/>
      <c r="O1090" s="474"/>
      <c r="P1090" s="461">
        <v>30</v>
      </c>
      <c r="Q1090" s="465"/>
    </row>
    <row r="1091" spans="1:17" ht="18" customHeight="1">
      <c r="A1091" s="450" t="s">
        <v>1288</v>
      </c>
      <c r="B1091" s="447">
        <v>28</v>
      </c>
      <c r="C1091" s="468"/>
      <c r="D1091" s="448"/>
      <c r="E1091" s="441">
        <v>28</v>
      </c>
      <c r="F1091" s="468"/>
      <c r="G1091" s="468"/>
      <c r="H1091" s="468"/>
      <c r="I1091" s="473"/>
      <c r="J1091" s="468"/>
      <c r="K1091" s="468"/>
      <c r="L1091" s="468"/>
      <c r="M1091" s="474"/>
      <c r="N1091" s="474"/>
      <c r="O1091" s="474"/>
      <c r="P1091" s="461">
        <v>0</v>
      </c>
      <c r="Q1091" s="465"/>
    </row>
    <row r="1092" spans="1:17" ht="18" customHeight="1">
      <c r="A1092" s="450" t="s">
        <v>1289</v>
      </c>
      <c r="B1092" s="447"/>
      <c r="C1092" s="468"/>
      <c r="D1092" s="446">
        <f>SUM(D1093:D1098)</f>
        <v>0</v>
      </c>
      <c r="E1092" s="441">
        <v>0</v>
      </c>
      <c r="F1092" s="468"/>
      <c r="G1092" s="468"/>
      <c r="H1092" s="468"/>
      <c r="I1092" s="473"/>
      <c r="J1092" s="468"/>
      <c r="K1092" s="468"/>
      <c r="L1092" s="468"/>
      <c r="M1092" s="474"/>
      <c r="N1092" s="474"/>
      <c r="O1092" s="474"/>
      <c r="P1092" s="461">
        <v>0</v>
      </c>
      <c r="Q1092" s="465"/>
    </row>
    <row r="1093" spans="1:17" ht="18" customHeight="1">
      <c r="A1093" s="450" t="s">
        <v>1290</v>
      </c>
      <c r="B1093" s="468"/>
      <c r="C1093" s="468"/>
      <c r="D1093" s="448"/>
      <c r="E1093" s="441">
        <v>0</v>
      </c>
      <c r="F1093" s="468"/>
      <c r="G1093" s="468"/>
      <c r="H1093" s="468"/>
      <c r="I1093" s="473"/>
      <c r="J1093" s="468"/>
      <c r="K1093" s="468"/>
      <c r="L1093" s="468"/>
      <c r="M1093" s="474"/>
      <c r="N1093" s="474"/>
      <c r="O1093" s="474"/>
      <c r="P1093" s="461">
        <v>0</v>
      </c>
      <c r="Q1093" s="465"/>
    </row>
    <row r="1094" spans="1:17" ht="18" customHeight="1">
      <c r="A1094" s="450" t="s">
        <v>1291</v>
      </c>
      <c r="B1094" s="468"/>
      <c r="C1094" s="468"/>
      <c r="D1094" s="448"/>
      <c r="E1094" s="441">
        <v>0</v>
      </c>
      <c r="F1094" s="468"/>
      <c r="G1094" s="468"/>
      <c r="H1094" s="468"/>
      <c r="I1094" s="473"/>
      <c r="J1094" s="468"/>
      <c r="K1094" s="468"/>
      <c r="L1094" s="468"/>
      <c r="M1094" s="474"/>
      <c r="N1094" s="474"/>
      <c r="O1094" s="474"/>
      <c r="P1094" s="461">
        <v>0</v>
      </c>
      <c r="Q1094" s="465"/>
    </row>
    <row r="1095" spans="1:17" ht="18" customHeight="1">
      <c r="A1095" s="450" t="s">
        <v>1292</v>
      </c>
      <c r="B1095" s="468"/>
      <c r="C1095" s="468"/>
      <c r="D1095" s="448"/>
      <c r="E1095" s="441">
        <v>0</v>
      </c>
      <c r="F1095" s="468"/>
      <c r="G1095" s="468"/>
      <c r="H1095" s="468"/>
      <c r="I1095" s="473"/>
      <c r="J1095" s="468"/>
      <c r="K1095" s="468"/>
      <c r="L1095" s="468"/>
      <c r="M1095" s="474"/>
      <c r="N1095" s="474"/>
      <c r="O1095" s="474"/>
      <c r="P1095" s="461">
        <v>0</v>
      </c>
      <c r="Q1095" s="465"/>
    </row>
    <row r="1096" spans="1:17" ht="18" customHeight="1">
      <c r="A1096" s="450" t="s">
        <v>1293</v>
      </c>
      <c r="B1096" s="468"/>
      <c r="C1096" s="468"/>
      <c r="D1096" s="448"/>
      <c r="E1096" s="441">
        <v>0</v>
      </c>
      <c r="F1096" s="468"/>
      <c r="G1096" s="468"/>
      <c r="H1096" s="468"/>
      <c r="I1096" s="473"/>
      <c r="J1096" s="468"/>
      <c r="K1096" s="468"/>
      <c r="L1096" s="468"/>
      <c r="M1096" s="474"/>
      <c r="N1096" s="474"/>
      <c r="O1096" s="474"/>
      <c r="P1096" s="461">
        <v>0</v>
      </c>
      <c r="Q1096" s="465"/>
    </row>
    <row r="1097" spans="1:17" ht="18" customHeight="1">
      <c r="A1097" s="450" t="s">
        <v>1294</v>
      </c>
      <c r="B1097" s="468"/>
      <c r="C1097" s="468"/>
      <c r="D1097" s="448"/>
      <c r="E1097" s="441">
        <v>0</v>
      </c>
      <c r="F1097" s="468"/>
      <c r="G1097" s="468"/>
      <c r="H1097" s="468"/>
      <c r="I1097" s="473"/>
      <c r="J1097" s="468"/>
      <c r="K1097" s="468"/>
      <c r="L1097" s="468"/>
      <c r="M1097" s="474"/>
      <c r="N1097" s="474"/>
      <c r="O1097" s="474"/>
      <c r="P1097" s="461">
        <v>0</v>
      </c>
      <c r="Q1097" s="465"/>
    </row>
    <row r="1098" spans="1:17" ht="18" customHeight="1">
      <c r="A1098" s="450" t="s">
        <v>1295</v>
      </c>
      <c r="B1098" s="468"/>
      <c r="C1098" s="468"/>
      <c r="D1098" s="448"/>
      <c r="E1098" s="441">
        <v>0</v>
      </c>
      <c r="F1098" s="468"/>
      <c r="G1098" s="468"/>
      <c r="H1098" s="468"/>
      <c r="I1098" s="473"/>
      <c r="J1098" s="468"/>
      <c r="K1098" s="468"/>
      <c r="L1098" s="468"/>
      <c r="M1098" s="482">
        <f>M1099+M1116+M1122</f>
        <v>0</v>
      </c>
      <c r="N1098" s="482">
        <f>N1099+N1116+N1122</f>
        <v>0</v>
      </c>
      <c r="O1098" s="482"/>
      <c r="P1098" s="461">
        <v>0</v>
      </c>
      <c r="Q1098" s="465"/>
    </row>
    <row r="1099" spans="1:17" ht="18" customHeight="1">
      <c r="A1099" s="442" t="s">
        <v>1296</v>
      </c>
      <c r="B1099" s="482">
        <f aca="true" t="shared" si="208" ref="B1099:H1099">B1100+B1110+B1117+B1123</f>
        <v>352</v>
      </c>
      <c r="C1099" s="482">
        <f t="shared" si="208"/>
        <v>237</v>
      </c>
      <c r="D1099" s="481">
        <f>SUM(D1100,D1110,D1117,D1123)</f>
        <v>148</v>
      </c>
      <c r="E1099" s="441">
        <v>500</v>
      </c>
      <c r="F1099" s="482">
        <f t="shared" si="208"/>
        <v>39</v>
      </c>
      <c r="G1099" s="482">
        <f t="shared" si="208"/>
        <v>39</v>
      </c>
      <c r="H1099" s="482">
        <f t="shared" si="208"/>
        <v>237</v>
      </c>
      <c r="I1099" s="482">
        <f aca="true" t="shared" si="209" ref="I1099:O1099">I1100+I1110+I1117+I1123</f>
        <v>39</v>
      </c>
      <c r="J1099" s="482">
        <f t="shared" si="209"/>
        <v>39</v>
      </c>
      <c r="K1099" s="482">
        <f t="shared" si="209"/>
        <v>39</v>
      </c>
      <c r="L1099" s="482">
        <f t="shared" si="209"/>
        <v>237</v>
      </c>
      <c r="M1099" s="482">
        <f t="shared" si="209"/>
        <v>0</v>
      </c>
      <c r="N1099" s="482">
        <f t="shared" si="209"/>
        <v>0</v>
      </c>
      <c r="O1099" s="482">
        <f t="shared" si="209"/>
        <v>0</v>
      </c>
      <c r="P1099" s="461">
        <v>237</v>
      </c>
      <c r="Q1099" s="465"/>
    </row>
    <row r="1100" spans="1:17" ht="18" customHeight="1">
      <c r="A1100" s="450" t="s">
        <v>1297</v>
      </c>
      <c r="B1100" s="445">
        <f aca="true" t="shared" si="210" ref="B1100:L1100">SUM(B1101:B1109)</f>
        <v>352</v>
      </c>
      <c r="C1100" s="445">
        <f t="shared" si="210"/>
        <v>237</v>
      </c>
      <c r="D1100" s="446">
        <f t="shared" si="210"/>
        <v>131</v>
      </c>
      <c r="E1100" s="441">
        <v>483</v>
      </c>
      <c r="F1100" s="445">
        <f t="shared" si="210"/>
        <v>0</v>
      </c>
      <c r="G1100" s="445">
        <f t="shared" si="210"/>
        <v>0</v>
      </c>
      <c r="H1100" s="445">
        <f t="shared" si="210"/>
        <v>237</v>
      </c>
      <c r="I1100" s="445">
        <f t="shared" si="210"/>
        <v>0</v>
      </c>
      <c r="J1100" s="445">
        <f t="shared" si="210"/>
        <v>0</v>
      </c>
      <c r="K1100" s="445">
        <f t="shared" si="210"/>
        <v>0</v>
      </c>
      <c r="L1100" s="445">
        <f t="shared" si="210"/>
        <v>237</v>
      </c>
      <c r="M1100" s="474"/>
      <c r="N1100" s="474"/>
      <c r="O1100" s="474"/>
      <c r="P1100" s="461">
        <v>237</v>
      </c>
      <c r="Q1100" s="465"/>
    </row>
    <row r="1101" spans="1:17" ht="18" customHeight="1">
      <c r="A1101" s="450" t="s">
        <v>1060</v>
      </c>
      <c r="B1101" s="447">
        <v>75</v>
      </c>
      <c r="C1101" s="447">
        <v>75</v>
      </c>
      <c r="D1101" s="448"/>
      <c r="E1101" s="441">
        <v>75</v>
      </c>
      <c r="F1101" s="468"/>
      <c r="G1101" s="468"/>
      <c r="H1101" s="447">
        <v>75</v>
      </c>
      <c r="I1101" s="473"/>
      <c r="J1101" s="468"/>
      <c r="K1101" s="468"/>
      <c r="L1101" s="447">
        <v>75</v>
      </c>
      <c r="M1101" s="474"/>
      <c r="N1101" s="474"/>
      <c r="O1101" s="474"/>
      <c r="P1101" s="461">
        <v>75</v>
      </c>
      <c r="Q1101" s="465"/>
    </row>
    <row r="1102" spans="1:17" ht="18" customHeight="1">
      <c r="A1102" s="450" t="s">
        <v>1061</v>
      </c>
      <c r="B1102" s="447">
        <v>0</v>
      </c>
      <c r="C1102" s="447">
        <v>0</v>
      </c>
      <c r="D1102" s="448"/>
      <c r="E1102" s="441">
        <v>0</v>
      </c>
      <c r="F1102" s="468"/>
      <c r="G1102" s="468"/>
      <c r="H1102" s="447">
        <v>0</v>
      </c>
      <c r="I1102" s="473"/>
      <c r="J1102" s="468"/>
      <c r="K1102" s="468"/>
      <c r="L1102" s="447">
        <v>0</v>
      </c>
      <c r="M1102" s="474"/>
      <c r="N1102" s="474"/>
      <c r="O1102" s="474"/>
      <c r="P1102" s="461">
        <v>0</v>
      </c>
      <c r="Q1102" s="465"/>
    </row>
    <row r="1103" spans="1:17" ht="18" customHeight="1">
      <c r="A1103" s="450" t="s">
        <v>1062</v>
      </c>
      <c r="B1103" s="447">
        <v>0</v>
      </c>
      <c r="C1103" s="447">
        <v>0</v>
      </c>
      <c r="D1103" s="448"/>
      <c r="E1103" s="441">
        <v>0</v>
      </c>
      <c r="F1103" s="468"/>
      <c r="G1103" s="468"/>
      <c r="H1103" s="447">
        <v>0</v>
      </c>
      <c r="I1103" s="473"/>
      <c r="J1103" s="468"/>
      <c r="K1103" s="468"/>
      <c r="L1103" s="447">
        <v>0</v>
      </c>
      <c r="M1103" s="474"/>
      <c r="N1103" s="474"/>
      <c r="O1103" s="474"/>
      <c r="P1103" s="461">
        <v>0</v>
      </c>
      <c r="Q1103" s="465"/>
    </row>
    <row r="1104" spans="1:17" ht="18" customHeight="1">
      <c r="A1104" s="450" t="s">
        <v>1298</v>
      </c>
      <c r="B1104" s="447">
        <v>0</v>
      </c>
      <c r="C1104" s="447">
        <v>0</v>
      </c>
      <c r="D1104" s="448"/>
      <c r="E1104" s="441">
        <v>0</v>
      </c>
      <c r="F1104" s="468"/>
      <c r="G1104" s="468"/>
      <c r="H1104" s="447">
        <v>0</v>
      </c>
      <c r="I1104" s="473"/>
      <c r="J1104" s="468"/>
      <c r="K1104" s="468"/>
      <c r="L1104" s="447">
        <v>0</v>
      </c>
      <c r="M1104" s="474"/>
      <c r="N1104" s="474"/>
      <c r="O1104" s="474"/>
      <c r="P1104" s="461">
        <v>0</v>
      </c>
      <c r="Q1104" s="465"/>
    </row>
    <row r="1105" spans="1:17" ht="18" customHeight="1">
      <c r="A1105" s="450" t="s">
        <v>1299</v>
      </c>
      <c r="B1105" s="447">
        <v>0</v>
      </c>
      <c r="C1105" s="447">
        <v>0</v>
      </c>
      <c r="D1105" s="448"/>
      <c r="E1105" s="441">
        <v>0</v>
      </c>
      <c r="F1105" s="468"/>
      <c r="G1105" s="468"/>
      <c r="H1105" s="447">
        <v>0</v>
      </c>
      <c r="I1105" s="473"/>
      <c r="J1105" s="468"/>
      <c r="K1105" s="468"/>
      <c r="L1105" s="447">
        <v>0</v>
      </c>
      <c r="M1105" s="474"/>
      <c r="N1105" s="474"/>
      <c r="O1105" s="474"/>
      <c r="P1105" s="461">
        <v>0</v>
      </c>
      <c r="Q1105" s="465"/>
    </row>
    <row r="1106" spans="1:17" ht="18" customHeight="1">
      <c r="A1106" s="450" t="s">
        <v>1300</v>
      </c>
      <c r="B1106" s="447">
        <v>0</v>
      </c>
      <c r="C1106" s="447">
        <v>0</v>
      </c>
      <c r="D1106" s="448"/>
      <c r="E1106" s="441">
        <v>0</v>
      </c>
      <c r="F1106" s="468"/>
      <c r="G1106" s="468"/>
      <c r="H1106" s="447">
        <v>0</v>
      </c>
      <c r="I1106" s="473"/>
      <c r="J1106" s="468"/>
      <c r="K1106" s="468"/>
      <c r="L1106" s="447">
        <v>0</v>
      </c>
      <c r="M1106" s="474"/>
      <c r="N1106" s="474"/>
      <c r="O1106" s="474"/>
      <c r="P1106" s="461">
        <v>0</v>
      </c>
      <c r="Q1106" s="465"/>
    </row>
    <row r="1107" spans="1:17" ht="18" customHeight="1">
      <c r="A1107" s="450" t="s">
        <v>1301</v>
      </c>
      <c r="B1107" s="447">
        <v>76</v>
      </c>
      <c r="C1107" s="447"/>
      <c r="D1107" s="448">
        <v>76</v>
      </c>
      <c r="E1107" s="441">
        <v>152</v>
      </c>
      <c r="F1107" s="468"/>
      <c r="G1107" s="468"/>
      <c r="H1107" s="447"/>
      <c r="I1107" s="473"/>
      <c r="J1107" s="468"/>
      <c r="K1107" s="468"/>
      <c r="L1107" s="447"/>
      <c r="M1107" s="474"/>
      <c r="N1107" s="474"/>
      <c r="O1107" s="474"/>
      <c r="P1107" s="461">
        <v>0</v>
      </c>
      <c r="Q1107" s="465"/>
    </row>
    <row r="1108" spans="1:17" ht="18" customHeight="1">
      <c r="A1108" s="450" t="s">
        <v>1080</v>
      </c>
      <c r="B1108" s="447">
        <v>43</v>
      </c>
      <c r="C1108" s="447">
        <v>43</v>
      </c>
      <c r="D1108" s="448"/>
      <c r="E1108" s="441">
        <v>43</v>
      </c>
      <c r="F1108" s="468"/>
      <c r="G1108" s="468"/>
      <c r="H1108" s="447">
        <v>43</v>
      </c>
      <c r="I1108" s="473"/>
      <c r="J1108" s="468"/>
      <c r="K1108" s="468"/>
      <c r="L1108" s="447">
        <v>43</v>
      </c>
      <c r="M1108" s="474"/>
      <c r="N1108" s="474"/>
      <c r="O1108" s="474"/>
      <c r="P1108" s="461">
        <v>43</v>
      </c>
      <c r="Q1108" s="465"/>
    </row>
    <row r="1109" spans="1:17" ht="18" customHeight="1">
      <c r="A1109" s="450" t="s">
        <v>1302</v>
      </c>
      <c r="B1109" s="447">
        <v>158</v>
      </c>
      <c r="C1109" s="447">
        <v>119</v>
      </c>
      <c r="D1109" s="448">
        <v>55</v>
      </c>
      <c r="E1109" s="441">
        <v>213</v>
      </c>
      <c r="F1109" s="468"/>
      <c r="G1109" s="468"/>
      <c r="H1109" s="447">
        <v>119</v>
      </c>
      <c r="I1109" s="473"/>
      <c r="J1109" s="468"/>
      <c r="K1109" s="468"/>
      <c r="L1109" s="447">
        <v>119</v>
      </c>
      <c r="M1109" s="474"/>
      <c r="N1109" s="474"/>
      <c r="O1109" s="474"/>
      <c r="P1109" s="461">
        <v>119</v>
      </c>
      <c r="Q1109" s="465"/>
    </row>
    <row r="1110" spans="1:17" ht="18" customHeight="1">
      <c r="A1110" s="450" t="s">
        <v>1303</v>
      </c>
      <c r="B1110" s="468"/>
      <c r="C1110" s="468"/>
      <c r="D1110" s="446">
        <f>SUM(D1111:D1116)</f>
        <v>5</v>
      </c>
      <c r="E1110" s="441">
        <v>5</v>
      </c>
      <c r="F1110" s="468"/>
      <c r="G1110" s="468"/>
      <c r="H1110" s="468"/>
      <c r="I1110" s="473"/>
      <c r="J1110" s="468"/>
      <c r="K1110" s="468"/>
      <c r="L1110" s="468"/>
      <c r="M1110" s="474"/>
      <c r="N1110" s="474"/>
      <c r="O1110" s="474"/>
      <c r="P1110" s="461">
        <v>0</v>
      </c>
      <c r="Q1110" s="465"/>
    </row>
    <row r="1111" spans="1:17" ht="18" customHeight="1">
      <c r="A1111" s="450" t="s">
        <v>1060</v>
      </c>
      <c r="B1111" s="468"/>
      <c r="C1111" s="468"/>
      <c r="D1111" s="448"/>
      <c r="E1111" s="441">
        <v>0</v>
      </c>
      <c r="F1111" s="468"/>
      <c r="G1111" s="468"/>
      <c r="H1111" s="468"/>
      <c r="I1111" s="473"/>
      <c r="J1111" s="468"/>
      <c r="K1111" s="468"/>
      <c r="L1111" s="468"/>
      <c r="M1111" s="474"/>
      <c r="N1111" s="474"/>
      <c r="O1111" s="474"/>
      <c r="P1111" s="461">
        <v>0</v>
      </c>
      <c r="Q1111" s="465"/>
    </row>
    <row r="1112" spans="1:17" ht="18" customHeight="1">
      <c r="A1112" s="450" t="s">
        <v>1061</v>
      </c>
      <c r="B1112" s="468"/>
      <c r="C1112" s="468"/>
      <c r="D1112" s="448"/>
      <c r="E1112" s="441">
        <v>0</v>
      </c>
      <c r="F1112" s="468"/>
      <c r="G1112" s="468"/>
      <c r="H1112" s="468"/>
      <c r="I1112" s="473"/>
      <c r="J1112" s="468"/>
      <c r="K1112" s="468"/>
      <c r="L1112" s="468"/>
      <c r="M1112" s="474"/>
      <c r="N1112" s="474"/>
      <c r="O1112" s="474"/>
      <c r="P1112" s="461">
        <v>0</v>
      </c>
      <c r="Q1112" s="465"/>
    </row>
    <row r="1113" spans="1:17" ht="18" customHeight="1">
      <c r="A1113" s="450" t="s">
        <v>1062</v>
      </c>
      <c r="B1113" s="468"/>
      <c r="C1113" s="468"/>
      <c r="D1113" s="448"/>
      <c r="E1113" s="441">
        <v>0</v>
      </c>
      <c r="F1113" s="468"/>
      <c r="G1113" s="468"/>
      <c r="H1113" s="468"/>
      <c r="I1113" s="473"/>
      <c r="J1113" s="468"/>
      <c r="K1113" s="468"/>
      <c r="L1113" s="468"/>
      <c r="M1113" s="474"/>
      <c r="N1113" s="474"/>
      <c r="O1113" s="474"/>
      <c r="P1113" s="461">
        <v>0</v>
      </c>
      <c r="Q1113" s="465"/>
    </row>
    <row r="1114" spans="1:17" ht="18" customHeight="1">
      <c r="A1114" s="450" t="s">
        <v>1304</v>
      </c>
      <c r="B1114" s="468"/>
      <c r="C1114" s="468"/>
      <c r="D1114" s="448">
        <v>5</v>
      </c>
      <c r="E1114" s="441">
        <v>5</v>
      </c>
      <c r="F1114" s="468"/>
      <c r="G1114" s="468"/>
      <c r="H1114" s="468"/>
      <c r="I1114" s="473"/>
      <c r="J1114" s="468"/>
      <c r="K1114" s="468"/>
      <c r="L1114" s="468"/>
      <c r="M1114" s="474"/>
      <c r="N1114" s="474"/>
      <c r="O1114" s="474"/>
      <c r="P1114" s="461">
        <v>0</v>
      </c>
      <c r="Q1114" s="465"/>
    </row>
    <row r="1115" spans="1:17" ht="18" customHeight="1">
      <c r="A1115" s="450" t="s">
        <v>1305</v>
      </c>
      <c r="B1115" s="468"/>
      <c r="C1115" s="468"/>
      <c r="D1115" s="448"/>
      <c r="E1115" s="441">
        <v>0</v>
      </c>
      <c r="F1115" s="468"/>
      <c r="G1115" s="468"/>
      <c r="H1115" s="468"/>
      <c r="I1115" s="473"/>
      <c r="J1115" s="468"/>
      <c r="K1115" s="468"/>
      <c r="L1115" s="468"/>
      <c r="M1115" s="474"/>
      <c r="N1115" s="474"/>
      <c r="O1115" s="474"/>
      <c r="P1115" s="461">
        <v>0</v>
      </c>
      <c r="Q1115" s="465"/>
    </row>
    <row r="1116" spans="1:17" ht="18" customHeight="1">
      <c r="A1116" s="450" t="s">
        <v>1306</v>
      </c>
      <c r="B1116" s="468"/>
      <c r="C1116" s="468"/>
      <c r="D1116" s="448"/>
      <c r="E1116" s="441">
        <v>0</v>
      </c>
      <c r="F1116" s="468"/>
      <c r="G1116" s="468"/>
      <c r="H1116" s="468"/>
      <c r="I1116" s="473"/>
      <c r="J1116" s="468"/>
      <c r="K1116" s="468"/>
      <c r="L1116" s="468"/>
      <c r="M1116" s="474"/>
      <c r="N1116" s="474"/>
      <c r="O1116" s="474"/>
      <c r="P1116" s="461">
        <v>0</v>
      </c>
      <c r="Q1116" s="465"/>
    </row>
    <row r="1117" spans="1:17" ht="18" customHeight="1">
      <c r="A1117" s="450" t="s">
        <v>1307</v>
      </c>
      <c r="B1117" s="445">
        <f aca="true" t="shared" si="211" ref="B1117:H1117">SUM(B1118:B1122)</f>
        <v>0</v>
      </c>
      <c r="C1117" s="445">
        <f t="shared" si="211"/>
        <v>0</v>
      </c>
      <c r="D1117" s="446">
        <f t="shared" si="211"/>
        <v>12</v>
      </c>
      <c r="E1117" s="441">
        <v>12</v>
      </c>
      <c r="F1117" s="445">
        <f t="shared" si="211"/>
        <v>0</v>
      </c>
      <c r="G1117" s="445">
        <f t="shared" si="211"/>
        <v>0</v>
      </c>
      <c r="H1117" s="445">
        <f t="shared" si="211"/>
        <v>0</v>
      </c>
      <c r="I1117" s="445">
        <f aca="true" t="shared" si="212" ref="I1117:O1117">SUM(I1118:I1122)</f>
        <v>0</v>
      </c>
      <c r="J1117" s="445">
        <f t="shared" si="212"/>
        <v>0</v>
      </c>
      <c r="K1117" s="445">
        <f t="shared" si="212"/>
        <v>0</v>
      </c>
      <c r="L1117" s="445">
        <f t="shared" si="212"/>
        <v>0</v>
      </c>
      <c r="M1117" s="445">
        <f t="shared" si="212"/>
        <v>0</v>
      </c>
      <c r="N1117" s="445">
        <f t="shared" si="212"/>
        <v>0</v>
      </c>
      <c r="O1117" s="445">
        <f t="shared" si="212"/>
        <v>0</v>
      </c>
      <c r="P1117" s="461">
        <v>0</v>
      </c>
      <c r="Q1117" s="465"/>
    </row>
    <row r="1118" spans="1:17" ht="18" customHeight="1">
      <c r="A1118" s="450" t="s">
        <v>1060</v>
      </c>
      <c r="B1118" s="468"/>
      <c r="C1118" s="468"/>
      <c r="D1118" s="448"/>
      <c r="E1118" s="441">
        <v>0</v>
      </c>
      <c r="F1118" s="468"/>
      <c r="G1118" s="468"/>
      <c r="H1118" s="468"/>
      <c r="I1118" s="473"/>
      <c r="J1118" s="468"/>
      <c r="K1118" s="468"/>
      <c r="L1118" s="468"/>
      <c r="M1118" s="474"/>
      <c r="N1118" s="474"/>
      <c r="O1118" s="474"/>
      <c r="P1118" s="461">
        <v>0</v>
      </c>
      <c r="Q1118" s="465"/>
    </row>
    <row r="1119" spans="1:17" ht="18" customHeight="1">
      <c r="A1119" s="450" t="s">
        <v>1061</v>
      </c>
      <c r="B1119" s="468"/>
      <c r="C1119" s="468"/>
      <c r="D1119" s="448"/>
      <c r="E1119" s="441">
        <v>0</v>
      </c>
      <c r="F1119" s="468"/>
      <c r="G1119" s="468"/>
      <c r="H1119" s="468"/>
      <c r="I1119" s="473"/>
      <c r="J1119" s="468"/>
      <c r="K1119" s="468"/>
      <c r="L1119" s="468"/>
      <c r="M1119" s="474"/>
      <c r="N1119" s="474"/>
      <c r="O1119" s="474"/>
      <c r="P1119" s="461">
        <v>0</v>
      </c>
      <c r="Q1119" s="465"/>
    </row>
    <row r="1120" spans="1:17" ht="18" customHeight="1">
      <c r="A1120" s="450" t="s">
        <v>1062</v>
      </c>
      <c r="B1120" s="468"/>
      <c r="C1120" s="468"/>
      <c r="D1120" s="448"/>
      <c r="E1120" s="441">
        <v>0</v>
      </c>
      <c r="F1120" s="468"/>
      <c r="G1120" s="468"/>
      <c r="H1120" s="468"/>
      <c r="I1120" s="473"/>
      <c r="J1120" s="468"/>
      <c r="K1120" s="468"/>
      <c r="L1120" s="468"/>
      <c r="M1120" s="474"/>
      <c r="N1120" s="474"/>
      <c r="O1120" s="474"/>
      <c r="P1120" s="461">
        <v>0</v>
      </c>
      <c r="Q1120" s="465"/>
    </row>
    <row r="1121" spans="1:17" ht="18" customHeight="1">
      <c r="A1121" s="450" t="s">
        <v>1308</v>
      </c>
      <c r="B1121" s="468"/>
      <c r="C1121" s="468"/>
      <c r="D1121" s="448"/>
      <c r="E1121" s="441">
        <v>0</v>
      </c>
      <c r="F1121" s="468"/>
      <c r="G1121" s="468"/>
      <c r="H1121" s="468"/>
      <c r="I1121" s="473"/>
      <c r="J1121" s="468"/>
      <c r="K1121" s="468"/>
      <c r="L1121" s="468"/>
      <c r="M1121" s="474"/>
      <c r="N1121" s="474"/>
      <c r="O1121" s="474"/>
      <c r="P1121" s="461">
        <v>0</v>
      </c>
      <c r="Q1121" s="465"/>
    </row>
    <row r="1122" spans="1:17" ht="18" customHeight="1">
      <c r="A1122" s="450" t="s">
        <v>1309</v>
      </c>
      <c r="B1122" s="468"/>
      <c r="C1122" s="468"/>
      <c r="D1122" s="448">
        <v>12</v>
      </c>
      <c r="E1122" s="441">
        <v>12</v>
      </c>
      <c r="F1122" s="468"/>
      <c r="G1122" s="468"/>
      <c r="H1122" s="468"/>
      <c r="I1122" s="473"/>
      <c r="J1122" s="468"/>
      <c r="K1122" s="468"/>
      <c r="L1122" s="468"/>
      <c r="M1122" s="474"/>
      <c r="N1122" s="474"/>
      <c r="O1122" s="474"/>
      <c r="P1122" s="461">
        <v>0</v>
      </c>
      <c r="Q1122" s="465"/>
    </row>
    <row r="1123" spans="1:17" ht="18" customHeight="1">
      <c r="A1123" s="450" t="s">
        <v>1310</v>
      </c>
      <c r="B1123" s="445"/>
      <c r="C1123" s="445"/>
      <c r="D1123" s="446">
        <f>SUM(D1124:D1125)</f>
        <v>0</v>
      </c>
      <c r="E1123" s="441">
        <v>0</v>
      </c>
      <c r="F1123" s="445">
        <v>39</v>
      </c>
      <c r="G1123" s="445">
        <v>39</v>
      </c>
      <c r="H1123" s="445"/>
      <c r="I1123" s="445">
        <v>39</v>
      </c>
      <c r="J1123" s="445">
        <v>39</v>
      </c>
      <c r="K1123" s="445">
        <v>39</v>
      </c>
      <c r="L1123" s="445"/>
      <c r="M1123" s="474"/>
      <c r="N1123" s="474"/>
      <c r="O1123" s="474"/>
      <c r="P1123" s="461">
        <v>0</v>
      </c>
      <c r="Q1123" s="465"/>
    </row>
    <row r="1124" spans="1:17" ht="18" customHeight="1">
      <c r="A1124" s="450" t="s">
        <v>1311</v>
      </c>
      <c r="B1124" s="468"/>
      <c r="C1124" s="468"/>
      <c r="D1124" s="448"/>
      <c r="E1124" s="441">
        <v>0</v>
      </c>
      <c r="F1124" s="468"/>
      <c r="G1124" s="468"/>
      <c r="H1124" s="468"/>
      <c r="I1124" s="473"/>
      <c r="J1124" s="468"/>
      <c r="K1124" s="468"/>
      <c r="L1124" s="468"/>
      <c r="M1124" s="474"/>
      <c r="N1124" s="474"/>
      <c r="O1124" s="474"/>
      <c r="P1124" s="461">
        <v>0</v>
      </c>
      <c r="Q1124" s="465"/>
    </row>
    <row r="1125" spans="1:17" ht="18" customHeight="1">
      <c r="A1125" s="450" t="s">
        <v>1312</v>
      </c>
      <c r="B1125" s="468"/>
      <c r="C1125" s="468"/>
      <c r="D1125" s="448"/>
      <c r="E1125" s="441">
        <v>0</v>
      </c>
      <c r="F1125" s="468"/>
      <c r="G1125" s="468"/>
      <c r="H1125" s="468"/>
      <c r="I1125" s="473"/>
      <c r="J1125" s="468"/>
      <c r="K1125" s="468"/>
      <c r="L1125" s="468"/>
      <c r="M1125" s="474"/>
      <c r="N1125" s="474"/>
      <c r="O1125" s="474"/>
      <c r="P1125" s="461">
        <v>0</v>
      </c>
      <c r="Q1125" s="465"/>
    </row>
    <row r="1126" spans="1:17" ht="18" customHeight="1">
      <c r="A1126" s="450" t="s">
        <v>1313</v>
      </c>
      <c r="B1126" s="468"/>
      <c r="C1126" s="468"/>
      <c r="D1126" s="481">
        <f>SUM(D1127,D1134,D1140)</f>
        <v>0</v>
      </c>
      <c r="E1126" s="441">
        <v>0</v>
      </c>
      <c r="F1126" s="468"/>
      <c r="G1126" s="468"/>
      <c r="H1126" s="468"/>
      <c r="I1126" s="473"/>
      <c r="J1126" s="468"/>
      <c r="K1126" s="468"/>
      <c r="L1126" s="468"/>
      <c r="M1126" s="474"/>
      <c r="N1126" s="474"/>
      <c r="O1126" s="474"/>
      <c r="P1126" s="461">
        <v>0</v>
      </c>
      <c r="Q1126" s="465"/>
    </row>
    <row r="1127" spans="1:17" s="425" customFormat="1" ht="18" customHeight="1">
      <c r="A1127" s="483" t="s">
        <v>1314</v>
      </c>
      <c r="B1127" s="468"/>
      <c r="C1127" s="468"/>
      <c r="D1127" s="446">
        <f>SUM(D1128:D1133)</f>
        <v>0</v>
      </c>
      <c r="E1127" s="441">
        <v>0</v>
      </c>
      <c r="F1127" s="468"/>
      <c r="G1127" s="468"/>
      <c r="H1127" s="468"/>
      <c r="I1127" s="473"/>
      <c r="J1127" s="468"/>
      <c r="K1127" s="468"/>
      <c r="L1127" s="468"/>
      <c r="M1127" s="474"/>
      <c r="N1127" s="474"/>
      <c r="O1127" s="474"/>
      <c r="P1127" s="461">
        <v>0</v>
      </c>
      <c r="Q1127" s="464"/>
    </row>
    <row r="1128" spans="1:17" ht="18" customHeight="1">
      <c r="A1128" s="483" t="s">
        <v>1315</v>
      </c>
      <c r="B1128" s="468"/>
      <c r="C1128" s="468"/>
      <c r="D1128" s="448"/>
      <c r="E1128" s="441">
        <v>0</v>
      </c>
      <c r="F1128" s="468"/>
      <c r="G1128" s="468"/>
      <c r="H1128" s="468"/>
      <c r="I1128" s="473"/>
      <c r="J1128" s="468"/>
      <c r="K1128" s="468"/>
      <c r="L1128" s="468"/>
      <c r="M1128" s="474"/>
      <c r="N1128" s="474"/>
      <c r="O1128" s="474"/>
      <c r="P1128" s="461">
        <v>0</v>
      </c>
      <c r="Q1128" s="465"/>
    </row>
    <row r="1129" spans="1:17" ht="18" customHeight="1">
      <c r="A1129" s="483" t="s">
        <v>1316</v>
      </c>
      <c r="B1129" s="468"/>
      <c r="C1129" s="468"/>
      <c r="D1129" s="448"/>
      <c r="E1129" s="441">
        <v>0</v>
      </c>
      <c r="F1129" s="468"/>
      <c r="G1129" s="468"/>
      <c r="H1129" s="468"/>
      <c r="I1129" s="473"/>
      <c r="J1129" s="468"/>
      <c r="K1129" s="468"/>
      <c r="L1129" s="468"/>
      <c r="M1129" s="474"/>
      <c r="N1129" s="474"/>
      <c r="O1129" s="474"/>
      <c r="P1129" s="461">
        <v>0</v>
      </c>
      <c r="Q1129" s="465"/>
    </row>
    <row r="1130" spans="1:17" ht="18" customHeight="1">
      <c r="A1130" s="483" t="s">
        <v>1317</v>
      </c>
      <c r="B1130" s="468"/>
      <c r="C1130" s="468"/>
      <c r="D1130" s="448"/>
      <c r="E1130" s="441">
        <v>0</v>
      </c>
      <c r="F1130" s="468"/>
      <c r="G1130" s="468"/>
      <c r="H1130" s="468"/>
      <c r="I1130" s="473"/>
      <c r="J1130" s="468"/>
      <c r="K1130" s="468"/>
      <c r="L1130" s="468"/>
      <c r="M1130" s="474"/>
      <c r="N1130" s="474"/>
      <c r="O1130" s="474"/>
      <c r="P1130" s="461">
        <v>0</v>
      </c>
      <c r="Q1130" s="465"/>
    </row>
    <row r="1131" spans="1:17" ht="18" customHeight="1">
      <c r="A1131" s="483" t="s">
        <v>1318</v>
      </c>
      <c r="B1131" s="468"/>
      <c r="C1131" s="468"/>
      <c r="D1131" s="448"/>
      <c r="E1131" s="441">
        <v>0</v>
      </c>
      <c r="F1131" s="468"/>
      <c r="G1131" s="468"/>
      <c r="H1131" s="468"/>
      <c r="I1131" s="473"/>
      <c r="J1131" s="468"/>
      <c r="K1131" s="468"/>
      <c r="L1131" s="468"/>
      <c r="M1131" s="474"/>
      <c r="N1131" s="474"/>
      <c r="O1131" s="474"/>
      <c r="P1131" s="461">
        <v>0</v>
      </c>
      <c r="Q1131" s="465"/>
    </row>
    <row r="1132" spans="1:17" ht="18" customHeight="1">
      <c r="A1132" s="483" t="s">
        <v>1319</v>
      </c>
      <c r="B1132" s="468"/>
      <c r="C1132" s="468"/>
      <c r="D1132" s="448"/>
      <c r="E1132" s="441">
        <v>0</v>
      </c>
      <c r="F1132" s="468"/>
      <c r="G1132" s="468"/>
      <c r="H1132" s="468"/>
      <c r="I1132" s="473"/>
      <c r="J1132" s="468"/>
      <c r="K1132" s="468"/>
      <c r="L1132" s="468"/>
      <c r="M1132" s="474"/>
      <c r="N1132" s="474"/>
      <c r="O1132" s="474"/>
      <c r="P1132" s="461">
        <v>0</v>
      </c>
      <c r="Q1132" s="465"/>
    </row>
    <row r="1133" spans="1:17" ht="18" customHeight="1">
      <c r="A1133" s="483" t="s">
        <v>1320</v>
      </c>
      <c r="B1133" s="468"/>
      <c r="C1133" s="468"/>
      <c r="D1133" s="448"/>
      <c r="E1133" s="441">
        <v>0</v>
      </c>
      <c r="F1133" s="468"/>
      <c r="G1133" s="468"/>
      <c r="H1133" s="468"/>
      <c r="I1133" s="473"/>
      <c r="J1133" s="468"/>
      <c r="K1133" s="468"/>
      <c r="L1133" s="468"/>
      <c r="M1133" s="474"/>
      <c r="N1133" s="474"/>
      <c r="O1133" s="474"/>
      <c r="P1133" s="461">
        <v>0</v>
      </c>
      <c r="Q1133" s="465"/>
    </row>
    <row r="1134" spans="1:17" ht="18" customHeight="1">
      <c r="A1134" s="483" t="s">
        <v>1321</v>
      </c>
      <c r="B1134" s="468"/>
      <c r="C1134" s="468"/>
      <c r="D1134" s="446">
        <f>SUM(D1135:D1139)</f>
        <v>0</v>
      </c>
      <c r="E1134" s="441">
        <v>0</v>
      </c>
      <c r="F1134" s="468"/>
      <c r="G1134" s="468"/>
      <c r="H1134" s="468"/>
      <c r="I1134" s="473"/>
      <c r="J1134" s="468"/>
      <c r="K1134" s="468"/>
      <c r="L1134" s="468"/>
      <c r="M1134" s="474"/>
      <c r="N1134" s="474"/>
      <c r="O1134" s="474"/>
      <c r="P1134" s="461">
        <v>0</v>
      </c>
      <c r="Q1134" s="465"/>
    </row>
    <row r="1135" spans="1:17" ht="18" customHeight="1">
      <c r="A1135" s="483" t="s">
        <v>1322</v>
      </c>
      <c r="B1135" s="468"/>
      <c r="C1135" s="468"/>
      <c r="D1135" s="448"/>
      <c r="E1135" s="441">
        <v>0</v>
      </c>
      <c r="F1135" s="468"/>
      <c r="G1135" s="468"/>
      <c r="H1135" s="468"/>
      <c r="I1135" s="473"/>
      <c r="J1135" s="468"/>
      <c r="K1135" s="468"/>
      <c r="L1135" s="468"/>
      <c r="M1135" s="474"/>
      <c r="N1135" s="474"/>
      <c r="O1135" s="474"/>
      <c r="P1135" s="461">
        <v>0</v>
      </c>
      <c r="Q1135" s="465"/>
    </row>
    <row r="1136" spans="1:17" ht="18" customHeight="1">
      <c r="A1136" s="483" t="s">
        <v>1323</v>
      </c>
      <c r="B1136" s="468"/>
      <c r="C1136" s="468"/>
      <c r="D1136" s="448"/>
      <c r="E1136" s="441">
        <v>0</v>
      </c>
      <c r="F1136" s="468"/>
      <c r="G1136" s="468"/>
      <c r="H1136" s="468"/>
      <c r="I1136" s="473"/>
      <c r="J1136" s="468"/>
      <c r="K1136" s="468"/>
      <c r="L1136" s="468"/>
      <c r="M1136" s="474"/>
      <c r="N1136" s="474"/>
      <c r="O1136" s="474"/>
      <c r="P1136" s="461">
        <v>0</v>
      </c>
      <c r="Q1136" s="465"/>
    </row>
    <row r="1137" spans="1:17" s="425" customFormat="1" ht="18" customHeight="1">
      <c r="A1137" s="483" t="s">
        <v>1324</v>
      </c>
      <c r="B1137" s="468"/>
      <c r="C1137" s="468"/>
      <c r="D1137" s="448"/>
      <c r="E1137" s="441">
        <v>0</v>
      </c>
      <c r="F1137" s="468"/>
      <c r="G1137" s="468"/>
      <c r="H1137" s="468"/>
      <c r="I1137" s="473"/>
      <c r="J1137" s="468"/>
      <c r="K1137" s="468"/>
      <c r="L1137" s="468"/>
      <c r="M1137" s="474"/>
      <c r="N1137" s="474"/>
      <c r="O1137" s="474"/>
      <c r="P1137" s="461">
        <v>0</v>
      </c>
      <c r="Q1137" s="464"/>
    </row>
    <row r="1138" spans="1:17" ht="18" customHeight="1">
      <c r="A1138" s="483" t="s">
        <v>1325</v>
      </c>
      <c r="B1138" s="468"/>
      <c r="C1138" s="468"/>
      <c r="D1138" s="448"/>
      <c r="E1138" s="441">
        <v>0</v>
      </c>
      <c r="F1138" s="468"/>
      <c r="G1138" s="468"/>
      <c r="H1138" s="468"/>
      <c r="I1138" s="473"/>
      <c r="J1138" s="468"/>
      <c r="K1138" s="468"/>
      <c r="L1138" s="468"/>
      <c r="M1138" s="474"/>
      <c r="N1138" s="474"/>
      <c r="O1138" s="474"/>
      <c r="P1138" s="461">
        <v>0</v>
      </c>
      <c r="Q1138" s="465"/>
    </row>
    <row r="1139" spans="1:17" ht="18" customHeight="1">
      <c r="A1139" s="483" t="s">
        <v>1326</v>
      </c>
      <c r="B1139" s="468"/>
      <c r="C1139" s="468"/>
      <c r="D1139" s="448"/>
      <c r="E1139" s="441">
        <v>0</v>
      </c>
      <c r="F1139" s="468"/>
      <c r="G1139" s="468"/>
      <c r="H1139" s="468"/>
      <c r="I1139" s="473"/>
      <c r="J1139" s="468"/>
      <c r="K1139" s="468"/>
      <c r="L1139" s="468"/>
      <c r="M1139" s="474"/>
      <c r="N1139" s="474"/>
      <c r="O1139" s="474"/>
      <c r="P1139" s="461">
        <v>0</v>
      </c>
      <c r="Q1139" s="465"/>
    </row>
    <row r="1140" spans="1:17" ht="18" customHeight="1">
      <c r="A1140" s="483" t="s">
        <v>1327</v>
      </c>
      <c r="B1140" s="468"/>
      <c r="C1140" s="468"/>
      <c r="D1140" s="446"/>
      <c r="E1140" s="441">
        <v>0</v>
      </c>
      <c r="F1140" s="468"/>
      <c r="G1140" s="468"/>
      <c r="H1140" s="468"/>
      <c r="I1140" s="473"/>
      <c r="J1140" s="468"/>
      <c r="K1140" s="468"/>
      <c r="L1140" s="468"/>
      <c r="M1140" s="492"/>
      <c r="N1140" s="492"/>
      <c r="O1140" s="492"/>
      <c r="P1140" s="461">
        <v>0</v>
      </c>
      <c r="Q1140" s="465"/>
    </row>
    <row r="1141" spans="1:17" ht="18" customHeight="1">
      <c r="A1141" s="442" t="s">
        <v>1328</v>
      </c>
      <c r="B1141" s="482">
        <f aca="true" t="shared" si="213" ref="B1141:H1141">SUM(B1142:B1150)</f>
        <v>125</v>
      </c>
      <c r="C1141" s="482">
        <f t="shared" si="213"/>
        <v>125</v>
      </c>
      <c r="D1141" s="481">
        <f t="shared" si="213"/>
        <v>0</v>
      </c>
      <c r="E1141" s="441">
        <v>125</v>
      </c>
      <c r="F1141" s="482">
        <f t="shared" si="213"/>
        <v>125</v>
      </c>
      <c r="G1141" s="482">
        <f t="shared" si="213"/>
        <v>125</v>
      </c>
      <c r="H1141" s="482">
        <f t="shared" si="213"/>
        <v>125</v>
      </c>
      <c r="I1141" s="482">
        <f aca="true" t="shared" si="214" ref="I1141:O1141">SUM(I1142:I1150)</f>
        <v>125</v>
      </c>
      <c r="J1141" s="482">
        <f t="shared" si="214"/>
        <v>125</v>
      </c>
      <c r="K1141" s="482">
        <f t="shared" si="214"/>
        <v>125</v>
      </c>
      <c r="L1141" s="482">
        <f t="shared" si="214"/>
        <v>125</v>
      </c>
      <c r="M1141" s="482">
        <f t="shared" si="214"/>
        <v>0</v>
      </c>
      <c r="N1141" s="482">
        <f t="shared" si="214"/>
        <v>0</v>
      </c>
      <c r="O1141" s="482">
        <f t="shared" si="214"/>
        <v>0</v>
      </c>
      <c r="P1141" s="461">
        <v>125</v>
      </c>
      <c r="Q1141" s="465"/>
    </row>
    <row r="1142" spans="1:17" ht="18" customHeight="1">
      <c r="A1142" s="450" t="s">
        <v>1329</v>
      </c>
      <c r="B1142" s="482"/>
      <c r="C1142" s="482"/>
      <c r="D1142" s="448"/>
      <c r="E1142" s="441">
        <v>0</v>
      </c>
      <c r="F1142" s="482">
        <v>125</v>
      </c>
      <c r="G1142" s="482">
        <v>125</v>
      </c>
      <c r="H1142" s="482"/>
      <c r="I1142" s="482">
        <v>125</v>
      </c>
      <c r="J1142" s="482">
        <v>125</v>
      </c>
      <c r="K1142" s="482">
        <v>125</v>
      </c>
      <c r="L1142" s="482"/>
      <c r="M1142" s="474"/>
      <c r="N1142" s="474"/>
      <c r="O1142" s="474"/>
      <c r="P1142" s="461">
        <v>0</v>
      </c>
      <c r="Q1142" s="465"/>
    </row>
    <row r="1143" spans="1:17" ht="18" customHeight="1">
      <c r="A1143" s="450" t="s">
        <v>1330</v>
      </c>
      <c r="B1143" s="468"/>
      <c r="C1143" s="468"/>
      <c r="D1143" s="448"/>
      <c r="E1143" s="441">
        <v>0</v>
      </c>
      <c r="F1143" s="468"/>
      <c r="G1143" s="468"/>
      <c r="H1143" s="468"/>
      <c r="I1143" s="473"/>
      <c r="J1143" s="468"/>
      <c r="K1143" s="468"/>
      <c r="L1143" s="468"/>
      <c r="M1143" s="474"/>
      <c r="N1143" s="474"/>
      <c r="O1143" s="474"/>
      <c r="P1143" s="461">
        <v>0</v>
      </c>
      <c r="Q1143" s="465"/>
    </row>
    <row r="1144" spans="1:17" ht="18" customHeight="1">
      <c r="A1144" s="450" t="s">
        <v>1331</v>
      </c>
      <c r="B1144" s="468"/>
      <c r="C1144" s="468"/>
      <c r="D1144" s="448"/>
      <c r="E1144" s="441">
        <v>0</v>
      </c>
      <c r="F1144" s="468"/>
      <c r="G1144" s="468"/>
      <c r="H1144" s="468"/>
      <c r="I1144" s="473"/>
      <c r="J1144" s="468"/>
      <c r="K1144" s="468"/>
      <c r="L1144" s="468"/>
      <c r="M1144" s="474"/>
      <c r="N1144" s="474"/>
      <c r="O1144" s="474"/>
      <c r="P1144" s="461">
        <v>0</v>
      </c>
      <c r="Q1144" s="465"/>
    </row>
    <row r="1145" spans="1:17" ht="18" customHeight="1">
      <c r="A1145" s="450" t="s">
        <v>1332</v>
      </c>
      <c r="B1145" s="468"/>
      <c r="C1145" s="468"/>
      <c r="D1145" s="448"/>
      <c r="E1145" s="441">
        <v>0</v>
      </c>
      <c r="F1145" s="468"/>
      <c r="G1145" s="468"/>
      <c r="H1145" s="468"/>
      <c r="I1145" s="473"/>
      <c r="J1145" s="468"/>
      <c r="K1145" s="468"/>
      <c r="L1145" s="468"/>
      <c r="M1145" s="474"/>
      <c r="N1145" s="474"/>
      <c r="O1145" s="474"/>
      <c r="P1145" s="461">
        <v>0</v>
      </c>
      <c r="Q1145" s="465"/>
    </row>
    <row r="1146" spans="1:17" ht="18" customHeight="1">
      <c r="A1146" s="450" t="s">
        <v>1333</v>
      </c>
      <c r="B1146" s="468"/>
      <c r="C1146" s="468"/>
      <c r="D1146" s="448"/>
      <c r="E1146" s="441">
        <v>0</v>
      </c>
      <c r="F1146" s="468"/>
      <c r="G1146" s="468"/>
      <c r="H1146" s="468"/>
      <c r="I1146" s="473"/>
      <c r="J1146" s="468"/>
      <c r="K1146" s="468"/>
      <c r="L1146" s="468"/>
      <c r="M1146" s="474"/>
      <c r="N1146" s="474"/>
      <c r="O1146" s="474"/>
      <c r="P1146" s="461">
        <v>0</v>
      </c>
      <c r="Q1146" s="465"/>
    </row>
    <row r="1147" spans="1:17" ht="18" customHeight="1">
      <c r="A1147" s="450" t="s">
        <v>1079</v>
      </c>
      <c r="B1147" s="468"/>
      <c r="C1147" s="468"/>
      <c r="D1147" s="448"/>
      <c r="E1147" s="441">
        <v>0</v>
      </c>
      <c r="F1147" s="468"/>
      <c r="G1147" s="468"/>
      <c r="H1147" s="468"/>
      <c r="I1147" s="473"/>
      <c r="J1147" s="468"/>
      <c r="K1147" s="468"/>
      <c r="L1147" s="468"/>
      <c r="M1147" s="474"/>
      <c r="N1147" s="474"/>
      <c r="O1147" s="474"/>
      <c r="P1147" s="461">
        <v>0</v>
      </c>
      <c r="Q1147" s="465"/>
    </row>
    <row r="1148" spans="1:17" ht="18" customHeight="1">
      <c r="A1148" s="450" t="s">
        <v>1334</v>
      </c>
      <c r="B1148" s="468"/>
      <c r="C1148" s="468"/>
      <c r="D1148" s="448"/>
      <c r="E1148" s="441">
        <v>0</v>
      </c>
      <c r="F1148" s="468"/>
      <c r="G1148" s="468"/>
      <c r="H1148" s="468"/>
      <c r="I1148" s="473"/>
      <c r="J1148" s="468"/>
      <c r="K1148" s="468"/>
      <c r="L1148" s="468"/>
      <c r="M1148" s="474"/>
      <c r="N1148" s="474"/>
      <c r="O1148" s="474"/>
      <c r="P1148" s="461">
        <v>0</v>
      </c>
      <c r="Q1148" s="465"/>
    </row>
    <row r="1149" spans="1:17" ht="21" customHeight="1">
      <c r="A1149" s="450" t="s">
        <v>1335</v>
      </c>
      <c r="B1149" s="468"/>
      <c r="C1149" s="468"/>
      <c r="D1149" s="448"/>
      <c r="E1149" s="441">
        <v>0</v>
      </c>
      <c r="F1149" s="468"/>
      <c r="G1149" s="468"/>
      <c r="H1149" s="468"/>
      <c r="I1149" s="473"/>
      <c r="J1149" s="468"/>
      <c r="K1149" s="468"/>
      <c r="L1149" s="468"/>
      <c r="M1149" s="474"/>
      <c r="N1149" s="474"/>
      <c r="O1149" s="474"/>
      <c r="P1149" s="461">
        <v>0</v>
      </c>
      <c r="Q1149" s="465"/>
    </row>
    <row r="1150" spans="1:17" ht="18" customHeight="1">
      <c r="A1150" s="450" t="s">
        <v>1336</v>
      </c>
      <c r="B1150" s="468">
        <v>125</v>
      </c>
      <c r="C1150" s="468">
        <v>125</v>
      </c>
      <c r="D1150" s="448"/>
      <c r="E1150" s="441">
        <v>125</v>
      </c>
      <c r="F1150" s="468"/>
      <c r="G1150" s="468"/>
      <c r="H1150" s="468">
        <v>125</v>
      </c>
      <c r="I1150" s="473"/>
      <c r="J1150" s="468"/>
      <c r="K1150" s="468"/>
      <c r="L1150" s="468">
        <v>125</v>
      </c>
      <c r="M1150" s="482">
        <f>M1151+M1200+M1213</f>
        <v>0</v>
      </c>
      <c r="N1150" s="482">
        <f>N1151+N1200+N1213</f>
        <v>0</v>
      </c>
      <c r="O1150" s="482"/>
      <c r="P1150" s="461">
        <v>125</v>
      </c>
      <c r="Q1150" s="465"/>
    </row>
    <row r="1151" spans="1:17" ht="18" customHeight="1">
      <c r="A1151" s="442" t="s">
        <v>1337</v>
      </c>
      <c r="B1151" s="482">
        <f aca="true" t="shared" si="215" ref="B1151:H1151">B1152+B1172+B1192+B1201+B1214+B1229</f>
        <v>1838</v>
      </c>
      <c r="C1151" s="482">
        <f t="shared" si="215"/>
        <v>891</v>
      </c>
      <c r="D1151" s="481">
        <f>SUM(D1152,D1172,D1192,D1201,D1214,D1229)</f>
        <v>738</v>
      </c>
      <c r="E1151" s="441">
        <v>2576</v>
      </c>
      <c r="F1151" s="482">
        <f t="shared" si="215"/>
        <v>0</v>
      </c>
      <c r="G1151" s="482">
        <f t="shared" si="215"/>
        <v>0</v>
      </c>
      <c r="H1151" s="482">
        <f t="shared" si="215"/>
        <v>891</v>
      </c>
      <c r="I1151" s="482">
        <f aca="true" t="shared" si="216" ref="I1151:O1151">I1152+I1172+I1192+I1201+I1214+I1229</f>
        <v>0</v>
      </c>
      <c r="J1151" s="482">
        <f t="shared" si="216"/>
        <v>0</v>
      </c>
      <c r="K1151" s="482">
        <f t="shared" si="216"/>
        <v>0</v>
      </c>
      <c r="L1151" s="482">
        <f t="shared" si="216"/>
        <v>891</v>
      </c>
      <c r="M1151" s="482">
        <f t="shared" si="216"/>
        <v>0</v>
      </c>
      <c r="N1151" s="482">
        <f t="shared" si="216"/>
        <v>0</v>
      </c>
      <c r="O1151" s="482">
        <f t="shared" si="216"/>
        <v>0</v>
      </c>
      <c r="P1151" s="461">
        <v>891</v>
      </c>
      <c r="Q1151" s="465"/>
    </row>
    <row r="1152" spans="1:17" ht="18" customHeight="1">
      <c r="A1152" s="450" t="s">
        <v>1338</v>
      </c>
      <c r="B1152" s="445">
        <f aca="true" t="shared" si="217" ref="B1152:H1152">SUM(B1153:B1171)</f>
        <v>1767</v>
      </c>
      <c r="C1152" s="445">
        <f t="shared" si="217"/>
        <v>820</v>
      </c>
      <c r="D1152" s="446">
        <f t="shared" si="217"/>
        <v>738</v>
      </c>
      <c r="E1152" s="441">
        <v>2505</v>
      </c>
      <c r="F1152" s="445">
        <f t="shared" si="217"/>
        <v>0</v>
      </c>
      <c r="G1152" s="445">
        <f t="shared" si="217"/>
        <v>0</v>
      </c>
      <c r="H1152" s="445">
        <f t="shared" si="217"/>
        <v>820</v>
      </c>
      <c r="I1152" s="445">
        <f aca="true" t="shared" si="218" ref="I1152:O1152">SUM(I1153:I1171)</f>
        <v>0</v>
      </c>
      <c r="J1152" s="445">
        <f t="shared" si="218"/>
        <v>0</v>
      </c>
      <c r="K1152" s="445">
        <f t="shared" si="218"/>
        <v>0</v>
      </c>
      <c r="L1152" s="445">
        <f t="shared" si="218"/>
        <v>820</v>
      </c>
      <c r="M1152" s="445">
        <f t="shared" si="218"/>
        <v>0</v>
      </c>
      <c r="N1152" s="445">
        <f t="shared" si="218"/>
        <v>0</v>
      </c>
      <c r="O1152" s="445">
        <f t="shared" si="218"/>
        <v>0</v>
      </c>
      <c r="P1152" s="461">
        <v>820</v>
      </c>
      <c r="Q1152" s="465"/>
    </row>
    <row r="1153" spans="1:17" ht="18" customHeight="1">
      <c r="A1153" s="450" t="s">
        <v>1060</v>
      </c>
      <c r="B1153" s="447">
        <v>204</v>
      </c>
      <c r="C1153" s="447">
        <v>204</v>
      </c>
      <c r="D1153" s="448"/>
      <c r="E1153" s="441">
        <v>204</v>
      </c>
      <c r="F1153" s="468"/>
      <c r="G1153" s="468"/>
      <c r="H1153" s="447">
        <v>204</v>
      </c>
      <c r="I1153" s="473"/>
      <c r="J1153" s="468"/>
      <c r="K1153" s="468"/>
      <c r="L1153" s="447">
        <v>204</v>
      </c>
      <c r="M1153" s="474"/>
      <c r="N1153" s="474"/>
      <c r="O1153" s="474"/>
      <c r="P1153" s="461">
        <v>204</v>
      </c>
      <c r="Q1153" s="465"/>
    </row>
    <row r="1154" spans="1:17" ht="18" customHeight="1">
      <c r="A1154" s="450" t="s">
        <v>1061</v>
      </c>
      <c r="B1154" s="447">
        <v>0</v>
      </c>
      <c r="C1154" s="447">
        <v>0</v>
      </c>
      <c r="D1154" s="448"/>
      <c r="E1154" s="441">
        <v>0</v>
      </c>
      <c r="F1154" s="468"/>
      <c r="G1154" s="468"/>
      <c r="H1154" s="447">
        <v>0</v>
      </c>
      <c r="I1154" s="473"/>
      <c r="J1154" s="468"/>
      <c r="K1154" s="468"/>
      <c r="L1154" s="447">
        <v>0</v>
      </c>
      <c r="M1154" s="474"/>
      <c r="N1154" s="474"/>
      <c r="O1154" s="474"/>
      <c r="P1154" s="461">
        <v>0</v>
      </c>
      <c r="Q1154" s="465"/>
    </row>
    <row r="1155" spans="1:17" ht="18" customHeight="1">
      <c r="A1155" s="450" t="s">
        <v>1062</v>
      </c>
      <c r="B1155" s="447">
        <v>0</v>
      </c>
      <c r="C1155" s="447">
        <v>0</v>
      </c>
      <c r="D1155" s="448"/>
      <c r="E1155" s="441">
        <v>0</v>
      </c>
      <c r="F1155" s="468"/>
      <c r="G1155" s="468"/>
      <c r="H1155" s="447">
        <v>0</v>
      </c>
      <c r="I1155" s="473"/>
      <c r="J1155" s="468"/>
      <c r="K1155" s="468"/>
      <c r="L1155" s="447">
        <v>0</v>
      </c>
      <c r="M1155" s="474"/>
      <c r="N1155" s="474"/>
      <c r="O1155" s="474"/>
      <c r="P1155" s="461">
        <v>0</v>
      </c>
      <c r="Q1155" s="465"/>
    </row>
    <row r="1156" spans="1:17" ht="18" customHeight="1">
      <c r="A1156" s="450" t="s">
        <v>1339</v>
      </c>
      <c r="B1156" s="447">
        <v>541</v>
      </c>
      <c r="C1156" s="447">
        <v>541</v>
      </c>
      <c r="D1156" s="448"/>
      <c r="E1156" s="441">
        <v>541</v>
      </c>
      <c r="F1156" s="468"/>
      <c r="G1156" s="468"/>
      <c r="H1156" s="447">
        <v>541</v>
      </c>
      <c r="I1156" s="473"/>
      <c r="J1156" s="468"/>
      <c r="K1156" s="468"/>
      <c r="L1156" s="447">
        <v>541</v>
      </c>
      <c r="M1156" s="474"/>
      <c r="N1156" s="474"/>
      <c r="O1156" s="474"/>
      <c r="P1156" s="461">
        <v>541</v>
      </c>
      <c r="Q1156" s="465"/>
    </row>
    <row r="1157" spans="1:17" ht="18" customHeight="1">
      <c r="A1157" s="450" t="s">
        <v>1340</v>
      </c>
      <c r="B1157" s="447">
        <v>0</v>
      </c>
      <c r="C1157" s="447">
        <v>0</v>
      </c>
      <c r="D1157" s="448"/>
      <c r="E1157" s="441">
        <v>0</v>
      </c>
      <c r="F1157" s="468"/>
      <c r="G1157" s="468"/>
      <c r="H1157" s="447">
        <v>0</v>
      </c>
      <c r="I1157" s="473"/>
      <c r="J1157" s="468"/>
      <c r="K1157" s="468"/>
      <c r="L1157" s="447">
        <v>0</v>
      </c>
      <c r="M1157" s="474"/>
      <c r="N1157" s="474"/>
      <c r="O1157" s="474"/>
      <c r="P1157" s="461">
        <v>0</v>
      </c>
      <c r="Q1157" s="465"/>
    </row>
    <row r="1158" spans="1:17" ht="18" customHeight="1">
      <c r="A1158" s="450" t="s">
        <v>1341</v>
      </c>
      <c r="B1158" s="447">
        <v>0</v>
      </c>
      <c r="C1158" s="447">
        <v>0</v>
      </c>
      <c r="D1158" s="448"/>
      <c r="E1158" s="441">
        <v>0</v>
      </c>
      <c r="F1158" s="468"/>
      <c r="G1158" s="468"/>
      <c r="H1158" s="447">
        <v>0</v>
      </c>
      <c r="I1158" s="473"/>
      <c r="J1158" s="468"/>
      <c r="K1158" s="468"/>
      <c r="L1158" s="447">
        <v>0</v>
      </c>
      <c r="M1158" s="474"/>
      <c r="N1158" s="474"/>
      <c r="O1158" s="474"/>
      <c r="P1158" s="461">
        <v>0</v>
      </c>
      <c r="Q1158" s="465"/>
    </row>
    <row r="1159" spans="1:17" ht="18" customHeight="1">
      <c r="A1159" s="450" t="s">
        <v>1342</v>
      </c>
      <c r="B1159" s="447">
        <v>0</v>
      </c>
      <c r="C1159" s="447">
        <v>0</v>
      </c>
      <c r="D1159" s="448"/>
      <c r="E1159" s="441">
        <v>0</v>
      </c>
      <c r="F1159" s="468"/>
      <c r="G1159" s="468"/>
      <c r="H1159" s="447">
        <v>0</v>
      </c>
      <c r="I1159" s="473"/>
      <c r="J1159" s="468"/>
      <c r="K1159" s="468"/>
      <c r="L1159" s="447">
        <v>0</v>
      </c>
      <c r="M1159" s="474"/>
      <c r="N1159" s="474"/>
      <c r="O1159" s="474"/>
      <c r="P1159" s="461">
        <v>0</v>
      </c>
      <c r="Q1159" s="465"/>
    </row>
    <row r="1160" spans="1:17" ht="18" customHeight="1">
      <c r="A1160" s="450" t="s">
        <v>1343</v>
      </c>
      <c r="B1160" s="447">
        <v>65</v>
      </c>
      <c r="C1160" s="447">
        <v>65</v>
      </c>
      <c r="D1160" s="448"/>
      <c r="E1160" s="441">
        <v>65</v>
      </c>
      <c r="F1160" s="468"/>
      <c r="G1160" s="468"/>
      <c r="H1160" s="447">
        <v>65</v>
      </c>
      <c r="I1160" s="473"/>
      <c r="J1160" s="468"/>
      <c r="K1160" s="468"/>
      <c r="L1160" s="447">
        <v>65</v>
      </c>
      <c r="M1160" s="474"/>
      <c r="N1160" s="474"/>
      <c r="O1160" s="474"/>
      <c r="P1160" s="461">
        <v>65</v>
      </c>
      <c r="Q1160" s="465"/>
    </row>
    <row r="1161" spans="1:17" ht="18" customHeight="1">
      <c r="A1161" s="450" t="s">
        <v>1344</v>
      </c>
      <c r="B1161" s="447">
        <v>0</v>
      </c>
      <c r="C1161" s="447">
        <v>0</v>
      </c>
      <c r="D1161" s="448"/>
      <c r="E1161" s="441">
        <v>0</v>
      </c>
      <c r="F1161" s="468"/>
      <c r="G1161" s="468"/>
      <c r="H1161" s="447">
        <v>0</v>
      </c>
      <c r="I1161" s="473"/>
      <c r="J1161" s="468"/>
      <c r="K1161" s="468"/>
      <c r="L1161" s="447">
        <v>0</v>
      </c>
      <c r="M1161" s="474"/>
      <c r="N1161" s="474"/>
      <c r="O1161" s="474"/>
      <c r="P1161" s="461">
        <v>0</v>
      </c>
      <c r="Q1161" s="465"/>
    </row>
    <row r="1162" spans="1:17" ht="18" customHeight="1">
      <c r="A1162" s="450" t="s">
        <v>1345</v>
      </c>
      <c r="B1162" s="447">
        <v>305</v>
      </c>
      <c r="C1162" s="447"/>
      <c r="D1162" s="448"/>
      <c r="E1162" s="441">
        <v>305</v>
      </c>
      <c r="F1162" s="468"/>
      <c r="G1162" s="468"/>
      <c r="H1162" s="447"/>
      <c r="I1162" s="473"/>
      <c r="J1162" s="468"/>
      <c r="K1162" s="468"/>
      <c r="L1162" s="447"/>
      <c r="M1162" s="474"/>
      <c r="N1162" s="474"/>
      <c r="O1162" s="474"/>
      <c r="P1162" s="461">
        <v>0</v>
      </c>
      <c r="Q1162" s="465"/>
    </row>
    <row r="1163" spans="1:17" ht="18" customHeight="1">
      <c r="A1163" s="450" t="s">
        <v>1346</v>
      </c>
      <c r="B1163" s="447">
        <v>628</v>
      </c>
      <c r="C1163" s="447"/>
      <c r="D1163" s="448">
        <v>711</v>
      </c>
      <c r="E1163" s="441">
        <v>1339</v>
      </c>
      <c r="F1163" s="468"/>
      <c r="G1163" s="468"/>
      <c r="H1163" s="447"/>
      <c r="I1163" s="473"/>
      <c r="J1163" s="468"/>
      <c r="K1163" s="468"/>
      <c r="L1163" s="447"/>
      <c r="M1163" s="474"/>
      <c r="N1163" s="474"/>
      <c r="O1163" s="474"/>
      <c r="P1163" s="461">
        <v>0</v>
      </c>
      <c r="Q1163" s="465"/>
    </row>
    <row r="1164" spans="1:17" ht="18" customHeight="1">
      <c r="A1164" s="450" t="s">
        <v>1347</v>
      </c>
      <c r="B1164" s="447">
        <v>0</v>
      </c>
      <c r="C1164" s="447">
        <v>0</v>
      </c>
      <c r="D1164" s="448"/>
      <c r="E1164" s="441">
        <v>0</v>
      </c>
      <c r="F1164" s="468"/>
      <c r="G1164" s="468"/>
      <c r="H1164" s="447">
        <v>0</v>
      </c>
      <c r="I1164" s="473"/>
      <c r="J1164" s="468"/>
      <c r="K1164" s="468"/>
      <c r="L1164" s="447">
        <v>0</v>
      </c>
      <c r="M1164" s="474"/>
      <c r="N1164" s="474"/>
      <c r="O1164" s="474"/>
      <c r="P1164" s="461">
        <v>0</v>
      </c>
      <c r="Q1164" s="465"/>
    </row>
    <row r="1165" spans="1:17" ht="18" customHeight="1">
      <c r="A1165" s="450" t="s">
        <v>1348</v>
      </c>
      <c r="B1165" s="447">
        <v>0</v>
      </c>
      <c r="C1165" s="447">
        <v>0</v>
      </c>
      <c r="D1165" s="448"/>
      <c r="E1165" s="441">
        <v>0</v>
      </c>
      <c r="F1165" s="468"/>
      <c r="G1165" s="468"/>
      <c r="H1165" s="447">
        <v>0</v>
      </c>
      <c r="I1165" s="473"/>
      <c r="J1165" s="468"/>
      <c r="K1165" s="468"/>
      <c r="L1165" s="447">
        <v>0</v>
      </c>
      <c r="M1165" s="474"/>
      <c r="N1165" s="474"/>
      <c r="O1165" s="474"/>
      <c r="P1165" s="461">
        <v>0</v>
      </c>
      <c r="Q1165" s="465"/>
    </row>
    <row r="1166" spans="1:17" ht="18" customHeight="1">
      <c r="A1166" s="450" t="s">
        <v>1349</v>
      </c>
      <c r="B1166" s="447">
        <v>10</v>
      </c>
      <c r="C1166" s="447">
        <v>10</v>
      </c>
      <c r="D1166" s="448"/>
      <c r="E1166" s="441">
        <v>10</v>
      </c>
      <c r="F1166" s="468"/>
      <c r="G1166" s="468"/>
      <c r="H1166" s="447">
        <v>10</v>
      </c>
      <c r="I1166" s="473"/>
      <c r="J1166" s="468"/>
      <c r="K1166" s="468"/>
      <c r="L1166" s="447">
        <v>10</v>
      </c>
      <c r="M1166" s="474"/>
      <c r="N1166" s="474"/>
      <c r="O1166" s="474"/>
      <c r="P1166" s="461">
        <v>10</v>
      </c>
      <c r="Q1166" s="465"/>
    </row>
    <row r="1167" spans="1:17" ht="18" customHeight="1">
      <c r="A1167" s="450" t="s">
        <v>1350</v>
      </c>
      <c r="B1167" s="447">
        <v>0</v>
      </c>
      <c r="C1167" s="447">
        <v>0</v>
      </c>
      <c r="D1167" s="448"/>
      <c r="E1167" s="441">
        <v>0</v>
      </c>
      <c r="F1167" s="468"/>
      <c r="G1167" s="468"/>
      <c r="H1167" s="447">
        <v>0</v>
      </c>
      <c r="I1167" s="473"/>
      <c r="J1167" s="468"/>
      <c r="K1167" s="468"/>
      <c r="L1167" s="447">
        <v>0</v>
      </c>
      <c r="M1167" s="474"/>
      <c r="N1167" s="474"/>
      <c r="O1167" s="474"/>
      <c r="P1167" s="461">
        <v>0</v>
      </c>
      <c r="Q1167" s="465"/>
    </row>
    <row r="1168" spans="1:17" ht="18" customHeight="1">
      <c r="A1168" s="450" t="s">
        <v>1351</v>
      </c>
      <c r="B1168" s="447">
        <v>0</v>
      </c>
      <c r="C1168" s="447">
        <v>0</v>
      </c>
      <c r="D1168" s="448"/>
      <c r="E1168" s="441">
        <v>0</v>
      </c>
      <c r="F1168" s="468"/>
      <c r="G1168" s="468"/>
      <c r="H1168" s="447">
        <v>0</v>
      </c>
      <c r="I1168" s="473"/>
      <c r="J1168" s="468"/>
      <c r="K1168" s="468"/>
      <c r="L1168" s="447">
        <v>0</v>
      </c>
      <c r="M1168" s="474"/>
      <c r="N1168" s="474"/>
      <c r="O1168" s="474"/>
      <c r="P1168" s="461">
        <v>0</v>
      </c>
      <c r="Q1168" s="465"/>
    </row>
    <row r="1169" spans="1:17" ht="18" customHeight="1">
      <c r="A1169" s="450" t="s">
        <v>1352</v>
      </c>
      <c r="B1169" s="447"/>
      <c r="C1169" s="447"/>
      <c r="D1169" s="448"/>
      <c r="E1169" s="441">
        <v>0</v>
      </c>
      <c r="F1169" s="468"/>
      <c r="G1169" s="468"/>
      <c r="H1169" s="447"/>
      <c r="I1169" s="473"/>
      <c r="J1169" s="468"/>
      <c r="K1169" s="468"/>
      <c r="L1169" s="447"/>
      <c r="M1169" s="474"/>
      <c r="N1169" s="474"/>
      <c r="O1169" s="474"/>
      <c r="P1169" s="461">
        <v>0</v>
      </c>
      <c r="Q1169" s="465"/>
    </row>
    <row r="1170" spans="1:17" ht="18" customHeight="1">
      <c r="A1170" s="450" t="s">
        <v>1080</v>
      </c>
      <c r="B1170" s="447">
        <v>0</v>
      </c>
      <c r="C1170" s="447">
        <v>0</v>
      </c>
      <c r="D1170" s="448"/>
      <c r="E1170" s="441">
        <v>0</v>
      </c>
      <c r="F1170" s="468"/>
      <c r="G1170" s="468"/>
      <c r="H1170" s="447">
        <v>0</v>
      </c>
      <c r="I1170" s="473"/>
      <c r="J1170" s="468"/>
      <c r="K1170" s="468"/>
      <c r="L1170" s="447">
        <v>0</v>
      </c>
      <c r="M1170" s="474"/>
      <c r="N1170" s="474"/>
      <c r="O1170" s="474"/>
      <c r="P1170" s="461">
        <v>0</v>
      </c>
      <c r="Q1170" s="465"/>
    </row>
    <row r="1171" spans="1:17" ht="18" customHeight="1">
      <c r="A1171" s="450" t="s">
        <v>1353</v>
      </c>
      <c r="B1171" s="447">
        <v>14</v>
      </c>
      <c r="C1171" s="468"/>
      <c r="D1171" s="448">
        <v>27</v>
      </c>
      <c r="E1171" s="441">
        <v>41</v>
      </c>
      <c r="F1171" s="468"/>
      <c r="G1171" s="468"/>
      <c r="H1171" s="468"/>
      <c r="I1171" s="473"/>
      <c r="J1171" s="468"/>
      <c r="K1171" s="468"/>
      <c r="L1171" s="468"/>
      <c r="M1171" s="474"/>
      <c r="N1171" s="474"/>
      <c r="O1171" s="474"/>
      <c r="P1171" s="461">
        <v>0</v>
      </c>
      <c r="Q1171" s="465"/>
    </row>
    <row r="1172" spans="1:17" ht="18" customHeight="1">
      <c r="A1172" s="450" t="s">
        <v>1354</v>
      </c>
      <c r="B1172" s="468"/>
      <c r="C1172" s="468"/>
      <c r="D1172" s="446">
        <f>SUM(D1173:D1191)</f>
        <v>0</v>
      </c>
      <c r="E1172" s="441">
        <v>0</v>
      </c>
      <c r="F1172" s="468"/>
      <c r="G1172" s="468"/>
      <c r="H1172" s="468"/>
      <c r="I1172" s="473"/>
      <c r="J1172" s="468"/>
      <c r="K1172" s="468"/>
      <c r="L1172" s="468"/>
      <c r="M1172" s="474"/>
      <c r="N1172" s="474"/>
      <c r="O1172" s="474"/>
      <c r="P1172" s="461">
        <v>0</v>
      </c>
      <c r="Q1172" s="465"/>
    </row>
    <row r="1173" spans="1:17" ht="18" customHeight="1">
      <c r="A1173" s="450" t="s">
        <v>1060</v>
      </c>
      <c r="B1173" s="468"/>
      <c r="C1173" s="468"/>
      <c r="D1173" s="448"/>
      <c r="E1173" s="441">
        <v>0</v>
      </c>
      <c r="F1173" s="468"/>
      <c r="G1173" s="468"/>
      <c r="H1173" s="468"/>
      <c r="I1173" s="473"/>
      <c r="J1173" s="468"/>
      <c r="K1173" s="468"/>
      <c r="L1173" s="468"/>
      <c r="M1173" s="474"/>
      <c r="N1173" s="474"/>
      <c r="O1173" s="474"/>
      <c r="P1173" s="461">
        <v>0</v>
      </c>
      <c r="Q1173" s="465"/>
    </row>
    <row r="1174" spans="1:17" ht="18" customHeight="1">
      <c r="A1174" s="450" t="s">
        <v>1061</v>
      </c>
      <c r="B1174" s="468"/>
      <c r="C1174" s="468"/>
      <c r="D1174" s="448"/>
      <c r="E1174" s="441">
        <v>0</v>
      </c>
      <c r="F1174" s="468"/>
      <c r="G1174" s="468"/>
      <c r="H1174" s="468"/>
      <c r="I1174" s="473"/>
      <c r="J1174" s="468"/>
      <c r="K1174" s="468"/>
      <c r="L1174" s="468"/>
      <c r="M1174" s="474"/>
      <c r="N1174" s="474"/>
      <c r="O1174" s="474"/>
      <c r="P1174" s="461">
        <v>0</v>
      </c>
      <c r="Q1174" s="465"/>
    </row>
    <row r="1175" spans="1:17" ht="18" customHeight="1">
      <c r="A1175" s="450" t="s">
        <v>1062</v>
      </c>
      <c r="B1175" s="468"/>
      <c r="C1175" s="468"/>
      <c r="D1175" s="448"/>
      <c r="E1175" s="441">
        <v>0</v>
      </c>
      <c r="F1175" s="468"/>
      <c r="G1175" s="468"/>
      <c r="H1175" s="468"/>
      <c r="I1175" s="473"/>
      <c r="J1175" s="468"/>
      <c r="K1175" s="468"/>
      <c r="L1175" s="468"/>
      <c r="M1175" s="474"/>
      <c r="N1175" s="474"/>
      <c r="O1175" s="474"/>
      <c r="P1175" s="461">
        <v>0</v>
      </c>
      <c r="Q1175" s="465"/>
    </row>
    <row r="1176" spans="1:17" ht="18" customHeight="1">
      <c r="A1176" s="450" t="s">
        <v>1355</v>
      </c>
      <c r="B1176" s="468"/>
      <c r="C1176" s="468"/>
      <c r="D1176" s="448"/>
      <c r="E1176" s="441">
        <v>0</v>
      </c>
      <c r="F1176" s="468"/>
      <c r="G1176" s="468"/>
      <c r="H1176" s="468"/>
      <c r="I1176" s="473"/>
      <c r="J1176" s="468"/>
      <c r="K1176" s="468"/>
      <c r="L1176" s="468"/>
      <c r="M1176" s="474"/>
      <c r="N1176" s="474"/>
      <c r="O1176" s="474"/>
      <c r="P1176" s="461">
        <v>0</v>
      </c>
      <c r="Q1176" s="465"/>
    </row>
    <row r="1177" spans="1:17" ht="18" customHeight="1">
      <c r="A1177" s="450" t="s">
        <v>1356</v>
      </c>
      <c r="B1177" s="468"/>
      <c r="C1177" s="468"/>
      <c r="D1177" s="448"/>
      <c r="E1177" s="441">
        <v>0</v>
      </c>
      <c r="F1177" s="468"/>
      <c r="G1177" s="468"/>
      <c r="H1177" s="468"/>
      <c r="I1177" s="473"/>
      <c r="J1177" s="468"/>
      <c r="K1177" s="468"/>
      <c r="L1177" s="468"/>
      <c r="M1177" s="474"/>
      <c r="N1177" s="474"/>
      <c r="O1177" s="474"/>
      <c r="P1177" s="461">
        <v>0</v>
      </c>
      <c r="Q1177" s="465"/>
    </row>
    <row r="1178" spans="1:17" ht="18" customHeight="1">
      <c r="A1178" s="450" t="s">
        <v>1357</v>
      </c>
      <c r="B1178" s="468"/>
      <c r="C1178" s="468"/>
      <c r="D1178" s="448"/>
      <c r="E1178" s="441">
        <v>0</v>
      </c>
      <c r="F1178" s="468"/>
      <c r="G1178" s="468"/>
      <c r="H1178" s="468"/>
      <c r="I1178" s="473"/>
      <c r="J1178" s="468"/>
      <c r="K1178" s="468"/>
      <c r="L1178" s="468"/>
      <c r="M1178" s="474"/>
      <c r="N1178" s="474"/>
      <c r="O1178" s="474"/>
      <c r="P1178" s="461">
        <v>0</v>
      </c>
      <c r="Q1178" s="465"/>
    </row>
    <row r="1179" spans="1:17" ht="18" customHeight="1">
      <c r="A1179" s="450" t="s">
        <v>1358</v>
      </c>
      <c r="B1179" s="468"/>
      <c r="C1179" s="468"/>
      <c r="D1179" s="448"/>
      <c r="E1179" s="441">
        <v>0</v>
      </c>
      <c r="F1179" s="468"/>
      <c r="G1179" s="468"/>
      <c r="H1179" s="468"/>
      <c r="I1179" s="473"/>
      <c r="J1179" s="468"/>
      <c r="K1179" s="468"/>
      <c r="L1179" s="468"/>
      <c r="M1179" s="474"/>
      <c r="N1179" s="474"/>
      <c r="O1179" s="474"/>
      <c r="P1179" s="461">
        <v>0</v>
      </c>
      <c r="Q1179" s="465"/>
    </row>
    <row r="1180" spans="1:17" ht="18" customHeight="1">
      <c r="A1180" s="450" t="s">
        <v>1359</v>
      </c>
      <c r="B1180" s="468"/>
      <c r="C1180" s="468"/>
      <c r="D1180" s="448"/>
      <c r="E1180" s="441">
        <v>0</v>
      </c>
      <c r="F1180" s="468"/>
      <c r="G1180" s="468"/>
      <c r="H1180" s="468"/>
      <c r="I1180" s="473"/>
      <c r="J1180" s="468"/>
      <c r="K1180" s="468"/>
      <c r="L1180" s="468"/>
      <c r="M1180" s="474"/>
      <c r="N1180" s="474"/>
      <c r="O1180" s="474"/>
      <c r="P1180" s="461">
        <v>0</v>
      </c>
      <c r="Q1180" s="465"/>
    </row>
    <row r="1181" spans="1:17" ht="18" customHeight="1">
      <c r="A1181" s="450" t="s">
        <v>1360</v>
      </c>
      <c r="B1181" s="468"/>
      <c r="C1181" s="468"/>
      <c r="D1181" s="448"/>
      <c r="E1181" s="441">
        <v>0</v>
      </c>
      <c r="F1181" s="468"/>
      <c r="G1181" s="468"/>
      <c r="H1181" s="468"/>
      <c r="I1181" s="473"/>
      <c r="J1181" s="468"/>
      <c r="K1181" s="468"/>
      <c r="L1181" s="468"/>
      <c r="M1181" s="474"/>
      <c r="N1181" s="474"/>
      <c r="O1181" s="474"/>
      <c r="P1181" s="461">
        <v>0</v>
      </c>
      <c r="Q1181" s="465"/>
    </row>
    <row r="1182" spans="1:17" ht="18" customHeight="1">
      <c r="A1182" s="450" t="s">
        <v>1361</v>
      </c>
      <c r="B1182" s="468"/>
      <c r="C1182" s="468"/>
      <c r="D1182" s="448"/>
      <c r="E1182" s="441">
        <v>0</v>
      </c>
      <c r="F1182" s="468"/>
      <c r="G1182" s="468"/>
      <c r="H1182" s="468"/>
      <c r="I1182" s="473"/>
      <c r="J1182" s="468"/>
      <c r="K1182" s="468"/>
      <c r="L1182" s="468"/>
      <c r="M1182" s="474"/>
      <c r="N1182" s="474"/>
      <c r="O1182" s="474"/>
      <c r="P1182" s="461">
        <v>0</v>
      </c>
      <c r="Q1182" s="465"/>
    </row>
    <row r="1183" spans="1:17" ht="18" customHeight="1">
      <c r="A1183" s="450" t="s">
        <v>1362</v>
      </c>
      <c r="B1183" s="468"/>
      <c r="C1183" s="468"/>
      <c r="D1183" s="448"/>
      <c r="E1183" s="441">
        <v>0</v>
      </c>
      <c r="F1183" s="468"/>
      <c r="G1183" s="468"/>
      <c r="H1183" s="468"/>
      <c r="I1183" s="473"/>
      <c r="J1183" s="468"/>
      <c r="K1183" s="468"/>
      <c r="L1183" s="468"/>
      <c r="M1183" s="474"/>
      <c r="N1183" s="474"/>
      <c r="O1183" s="474"/>
      <c r="P1183" s="461">
        <v>0</v>
      </c>
      <c r="Q1183" s="465"/>
    </row>
    <row r="1184" spans="1:17" ht="18" customHeight="1">
      <c r="A1184" s="450" t="s">
        <v>1363</v>
      </c>
      <c r="B1184" s="468"/>
      <c r="C1184" s="468"/>
      <c r="D1184" s="448"/>
      <c r="E1184" s="441">
        <v>0</v>
      </c>
      <c r="F1184" s="468"/>
      <c r="G1184" s="468"/>
      <c r="H1184" s="468"/>
      <c r="I1184" s="473"/>
      <c r="J1184" s="468"/>
      <c r="K1184" s="468"/>
      <c r="L1184" s="468"/>
      <c r="M1184" s="474"/>
      <c r="N1184" s="474"/>
      <c r="O1184" s="474"/>
      <c r="P1184" s="461">
        <v>0</v>
      </c>
      <c r="Q1184" s="465"/>
    </row>
    <row r="1185" spans="1:17" ht="18" customHeight="1">
      <c r="A1185" s="450" t="s">
        <v>1364</v>
      </c>
      <c r="B1185" s="468"/>
      <c r="C1185" s="468"/>
      <c r="D1185" s="448"/>
      <c r="E1185" s="441">
        <v>0</v>
      </c>
      <c r="F1185" s="468"/>
      <c r="G1185" s="468"/>
      <c r="H1185" s="468"/>
      <c r="I1185" s="473"/>
      <c r="J1185" s="468"/>
      <c r="K1185" s="468"/>
      <c r="L1185" s="468"/>
      <c r="M1185" s="474"/>
      <c r="N1185" s="474"/>
      <c r="O1185" s="474"/>
      <c r="P1185" s="461">
        <v>0</v>
      </c>
      <c r="Q1185" s="465"/>
    </row>
    <row r="1186" spans="1:17" ht="18" customHeight="1">
      <c r="A1186" s="450" t="s">
        <v>1365</v>
      </c>
      <c r="B1186" s="468"/>
      <c r="C1186" s="468"/>
      <c r="D1186" s="448"/>
      <c r="E1186" s="441">
        <v>0</v>
      </c>
      <c r="F1186" s="468"/>
      <c r="G1186" s="468"/>
      <c r="H1186" s="468"/>
      <c r="I1186" s="473"/>
      <c r="J1186" s="468"/>
      <c r="K1186" s="468"/>
      <c r="L1186" s="468"/>
      <c r="M1186" s="474"/>
      <c r="N1186" s="474"/>
      <c r="O1186" s="474"/>
      <c r="P1186" s="461">
        <v>0</v>
      </c>
      <c r="Q1186" s="465"/>
    </row>
    <row r="1187" spans="1:17" ht="18" customHeight="1">
      <c r="A1187" s="450" t="s">
        <v>1366</v>
      </c>
      <c r="B1187" s="468"/>
      <c r="C1187" s="468"/>
      <c r="D1187" s="448"/>
      <c r="E1187" s="441">
        <v>0</v>
      </c>
      <c r="F1187" s="468"/>
      <c r="G1187" s="468"/>
      <c r="H1187" s="468"/>
      <c r="I1187" s="473"/>
      <c r="J1187" s="468"/>
      <c r="K1187" s="468"/>
      <c r="L1187" s="468"/>
      <c r="M1187" s="474"/>
      <c r="N1187" s="474"/>
      <c r="O1187" s="474"/>
      <c r="P1187" s="461">
        <v>0</v>
      </c>
      <c r="Q1187" s="465"/>
    </row>
    <row r="1188" spans="1:17" ht="18" customHeight="1">
      <c r="A1188" s="450" t="s">
        <v>1367</v>
      </c>
      <c r="B1188" s="468"/>
      <c r="C1188" s="468"/>
      <c r="D1188" s="448"/>
      <c r="E1188" s="441">
        <v>0</v>
      </c>
      <c r="F1188" s="468"/>
      <c r="G1188" s="468"/>
      <c r="H1188" s="468"/>
      <c r="I1188" s="473"/>
      <c r="J1188" s="468"/>
      <c r="K1188" s="468"/>
      <c r="L1188" s="468"/>
      <c r="M1188" s="474"/>
      <c r="N1188" s="474"/>
      <c r="O1188" s="474"/>
      <c r="P1188" s="461">
        <v>0</v>
      </c>
      <c r="Q1188" s="465"/>
    </row>
    <row r="1189" spans="1:17" ht="18" customHeight="1">
      <c r="A1189" s="450" t="s">
        <v>1368</v>
      </c>
      <c r="B1189" s="468"/>
      <c r="C1189" s="468"/>
      <c r="D1189" s="448"/>
      <c r="E1189" s="441">
        <v>0</v>
      </c>
      <c r="F1189" s="468"/>
      <c r="G1189" s="468"/>
      <c r="H1189" s="468"/>
      <c r="I1189" s="473"/>
      <c r="J1189" s="468"/>
      <c r="K1189" s="468"/>
      <c r="L1189" s="468"/>
      <c r="M1189" s="474"/>
      <c r="N1189" s="474"/>
      <c r="O1189" s="474"/>
      <c r="P1189" s="461">
        <v>0</v>
      </c>
      <c r="Q1189" s="465"/>
    </row>
    <row r="1190" spans="1:17" ht="18" customHeight="1">
      <c r="A1190" s="450" t="s">
        <v>1080</v>
      </c>
      <c r="B1190" s="468"/>
      <c r="C1190" s="468"/>
      <c r="D1190" s="448"/>
      <c r="E1190" s="441">
        <v>0</v>
      </c>
      <c r="F1190" s="468"/>
      <c r="G1190" s="468"/>
      <c r="H1190" s="468"/>
      <c r="I1190" s="473"/>
      <c r="J1190" s="468"/>
      <c r="K1190" s="468"/>
      <c r="L1190" s="468"/>
      <c r="M1190" s="474"/>
      <c r="N1190" s="474"/>
      <c r="O1190" s="474"/>
      <c r="P1190" s="461">
        <v>0</v>
      </c>
      <c r="Q1190" s="465"/>
    </row>
    <row r="1191" spans="1:17" ht="18" customHeight="1">
      <c r="A1191" s="450" t="s">
        <v>1369</v>
      </c>
      <c r="B1191" s="468"/>
      <c r="C1191" s="468"/>
      <c r="D1191" s="448"/>
      <c r="E1191" s="441">
        <v>0</v>
      </c>
      <c r="F1191" s="468"/>
      <c r="G1191" s="468"/>
      <c r="H1191" s="468"/>
      <c r="I1191" s="473"/>
      <c r="J1191" s="468"/>
      <c r="K1191" s="468"/>
      <c r="L1191" s="468"/>
      <c r="M1191" s="474"/>
      <c r="N1191" s="474"/>
      <c r="O1191" s="474"/>
      <c r="P1191" s="461">
        <v>0</v>
      </c>
      <c r="Q1191" s="465"/>
    </row>
    <row r="1192" spans="1:17" ht="18" customHeight="1">
      <c r="A1192" s="450" t="s">
        <v>1370</v>
      </c>
      <c r="B1192" s="468"/>
      <c r="C1192" s="468"/>
      <c r="D1192" s="446">
        <f>SUM(D1193:D1200)</f>
        <v>0</v>
      </c>
      <c r="E1192" s="441">
        <v>0</v>
      </c>
      <c r="F1192" s="468"/>
      <c r="G1192" s="468"/>
      <c r="H1192" s="468"/>
      <c r="I1192" s="473"/>
      <c r="J1192" s="468"/>
      <c r="K1192" s="468"/>
      <c r="L1192" s="468"/>
      <c r="M1192" s="474"/>
      <c r="N1192" s="474"/>
      <c r="O1192" s="474"/>
      <c r="P1192" s="461">
        <v>0</v>
      </c>
      <c r="Q1192" s="465"/>
    </row>
    <row r="1193" spans="1:17" ht="18" customHeight="1">
      <c r="A1193" s="450" t="s">
        <v>1060</v>
      </c>
      <c r="B1193" s="468"/>
      <c r="C1193" s="468"/>
      <c r="D1193" s="448"/>
      <c r="E1193" s="441">
        <v>0</v>
      </c>
      <c r="F1193" s="468"/>
      <c r="G1193" s="468"/>
      <c r="H1193" s="468"/>
      <c r="I1193" s="473"/>
      <c r="J1193" s="468"/>
      <c r="K1193" s="468"/>
      <c r="L1193" s="468"/>
      <c r="M1193" s="474"/>
      <c r="N1193" s="474"/>
      <c r="O1193" s="474"/>
      <c r="P1193" s="461">
        <v>0</v>
      </c>
      <c r="Q1193" s="465"/>
    </row>
    <row r="1194" spans="1:17" ht="18" customHeight="1">
      <c r="A1194" s="450" t="s">
        <v>1061</v>
      </c>
      <c r="B1194" s="468"/>
      <c r="C1194" s="468"/>
      <c r="D1194" s="448"/>
      <c r="E1194" s="441">
        <v>0</v>
      </c>
      <c r="F1194" s="468"/>
      <c r="G1194" s="468"/>
      <c r="H1194" s="468"/>
      <c r="I1194" s="473"/>
      <c r="J1194" s="468"/>
      <c r="K1194" s="468"/>
      <c r="L1194" s="468"/>
      <c r="M1194" s="474"/>
      <c r="N1194" s="474"/>
      <c r="O1194" s="474"/>
      <c r="P1194" s="461">
        <v>0</v>
      </c>
      <c r="Q1194" s="465"/>
    </row>
    <row r="1195" spans="1:17" ht="18" customHeight="1">
      <c r="A1195" s="450" t="s">
        <v>1062</v>
      </c>
      <c r="B1195" s="468"/>
      <c r="C1195" s="468"/>
      <c r="D1195" s="448"/>
      <c r="E1195" s="441">
        <v>0</v>
      </c>
      <c r="F1195" s="468"/>
      <c r="G1195" s="468"/>
      <c r="H1195" s="468"/>
      <c r="I1195" s="473"/>
      <c r="J1195" s="468"/>
      <c r="K1195" s="468"/>
      <c r="L1195" s="468"/>
      <c r="M1195" s="474"/>
      <c r="N1195" s="474"/>
      <c r="O1195" s="474"/>
      <c r="P1195" s="461">
        <v>0</v>
      </c>
      <c r="Q1195" s="465"/>
    </row>
    <row r="1196" spans="1:17" ht="18" customHeight="1">
      <c r="A1196" s="450" t="s">
        <v>1371</v>
      </c>
      <c r="B1196" s="468"/>
      <c r="C1196" s="468"/>
      <c r="D1196" s="448"/>
      <c r="E1196" s="441">
        <v>0</v>
      </c>
      <c r="F1196" s="468"/>
      <c r="G1196" s="468"/>
      <c r="H1196" s="468"/>
      <c r="I1196" s="473"/>
      <c r="J1196" s="468"/>
      <c r="K1196" s="468"/>
      <c r="L1196" s="468"/>
      <c r="M1196" s="474"/>
      <c r="N1196" s="474"/>
      <c r="O1196" s="474"/>
      <c r="P1196" s="461">
        <v>0</v>
      </c>
      <c r="Q1196" s="465"/>
    </row>
    <row r="1197" spans="1:17" ht="18" customHeight="1">
      <c r="A1197" s="450" t="s">
        <v>1372</v>
      </c>
      <c r="B1197" s="468"/>
      <c r="C1197" s="468"/>
      <c r="D1197" s="448"/>
      <c r="E1197" s="441">
        <v>0</v>
      </c>
      <c r="F1197" s="468"/>
      <c r="G1197" s="468"/>
      <c r="H1197" s="468"/>
      <c r="I1197" s="473"/>
      <c r="J1197" s="468"/>
      <c r="K1197" s="468"/>
      <c r="L1197" s="468"/>
      <c r="M1197" s="474"/>
      <c r="N1197" s="474"/>
      <c r="O1197" s="474"/>
      <c r="P1197" s="461">
        <v>0</v>
      </c>
      <c r="Q1197" s="465"/>
    </row>
    <row r="1198" spans="1:17" ht="18" customHeight="1">
      <c r="A1198" s="450" t="s">
        <v>1373</v>
      </c>
      <c r="B1198" s="468"/>
      <c r="C1198" s="468"/>
      <c r="D1198" s="448"/>
      <c r="E1198" s="441">
        <v>0</v>
      </c>
      <c r="F1198" s="468"/>
      <c r="G1198" s="468"/>
      <c r="H1198" s="468"/>
      <c r="I1198" s="473"/>
      <c r="J1198" s="468"/>
      <c r="K1198" s="468"/>
      <c r="L1198" s="468"/>
      <c r="M1198" s="474"/>
      <c r="N1198" s="474"/>
      <c r="O1198" s="474"/>
      <c r="P1198" s="461">
        <v>0</v>
      </c>
      <c r="Q1198" s="465"/>
    </row>
    <row r="1199" spans="1:17" ht="18" customHeight="1">
      <c r="A1199" s="450" t="s">
        <v>1080</v>
      </c>
      <c r="B1199" s="468"/>
      <c r="C1199" s="468"/>
      <c r="D1199" s="448"/>
      <c r="E1199" s="441">
        <v>0</v>
      </c>
      <c r="F1199" s="468"/>
      <c r="G1199" s="468"/>
      <c r="H1199" s="468"/>
      <c r="I1199" s="473"/>
      <c r="J1199" s="468"/>
      <c r="K1199" s="468"/>
      <c r="L1199" s="468"/>
      <c r="M1199" s="474"/>
      <c r="N1199" s="474"/>
      <c r="O1199" s="474"/>
      <c r="P1199" s="461">
        <v>0</v>
      </c>
      <c r="Q1199" s="465"/>
    </row>
    <row r="1200" spans="1:17" ht="18" customHeight="1">
      <c r="A1200" s="450" t="s">
        <v>1374</v>
      </c>
      <c r="B1200" s="468"/>
      <c r="C1200" s="468"/>
      <c r="D1200" s="448"/>
      <c r="E1200" s="441">
        <v>0</v>
      </c>
      <c r="F1200" s="468"/>
      <c r="G1200" s="468"/>
      <c r="H1200" s="468"/>
      <c r="I1200" s="473"/>
      <c r="J1200" s="468"/>
      <c r="K1200" s="468"/>
      <c r="L1200" s="468"/>
      <c r="M1200" s="474"/>
      <c r="N1200" s="474"/>
      <c r="O1200" s="474"/>
      <c r="P1200" s="461">
        <v>0</v>
      </c>
      <c r="Q1200" s="465"/>
    </row>
    <row r="1201" spans="1:17" ht="18" customHeight="1">
      <c r="A1201" s="450" t="s">
        <v>1375</v>
      </c>
      <c r="B1201" s="445">
        <f aca="true" t="shared" si="219" ref="B1201:H1201">SUM(B1202:B1213)</f>
        <v>33</v>
      </c>
      <c r="C1201" s="445">
        <f t="shared" si="219"/>
        <v>33</v>
      </c>
      <c r="D1201" s="446">
        <f t="shared" si="219"/>
        <v>0</v>
      </c>
      <c r="E1201" s="441">
        <v>33</v>
      </c>
      <c r="F1201" s="445">
        <f t="shared" si="219"/>
        <v>0</v>
      </c>
      <c r="G1201" s="445">
        <f t="shared" si="219"/>
        <v>0</v>
      </c>
      <c r="H1201" s="445">
        <f t="shared" si="219"/>
        <v>33</v>
      </c>
      <c r="I1201" s="445">
        <f aca="true" t="shared" si="220" ref="I1201:O1201">SUM(I1202:I1213)</f>
        <v>0</v>
      </c>
      <c r="J1201" s="445">
        <f t="shared" si="220"/>
        <v>0</v>
      </c>
      <c r="K1201" s="445">
        <f t="shared" si="220"/>
        <v>0</v>
      </c>
      <c r="L1201" s="445">
        <f t="shared" si="220"/>
        <v>33</v>
      </c>
      <c r="M1201" s="445">
        <f t="shared" si="220"/>
        <v>0</v>
      </c>
      <c r="N1201" s="445">
        <f t="shared" si="220"/>
        <v>0</v>
      </c>
      <c r="O1201" s="445">
        <f t="shared" si="220"/>
        <v>0</v>
      </c>
      <c r="P1201" s="461">
        <v>33</v>
      </c>
      <c r="Q1201" s="465"/>
    </row>
    <row r="1202" spans="1:17" ht="18" customHeight="1">
      <c r="A1202" s="450" t="s">
        <v>1060</v>
      </c>
      <c r="B1202" s="468"/>
      <c r="C1202" s="468"/>
      <c r="D1202" s="448"/>
      <c r="E1202" s="441">
        <v>0</v>
      </c>
      <c r="F1202" s="468"/>
      <c r="G1202" s="468"/>
      <c r="H1202" s="468"/>
      <c r="I1202" s="473"/>
      <c r="J1202" s="468"/>
      <c r="K1202" s="468"/>
      <c r="L1202" s="468"/>
      <c r="M1202" s="474"/>
      <c r="N1202" s="474"/>
      <c r="O1202" s="474"/>
      <c r="P1202" s="461">
        <v>0</v>
      </c>
      <c r="Q1202" s="465"/>
    </row>
    <row r="1203" spans="1:17" ht="18" customHeight="1">
      <c r="A1203" s="450" t="s">
        <v>1061</v>
      </c>
      <c r="B1203" s="468"/>
      <c r="C1203" s="468"/>
      <c r="D1203" s="448"/>
      <c r="E1203" s="441">
        <v>0</v>
      </c>
      <c r="F1203" s="468"/>
      <c r="G1203" s="468"/>
      <c r="H1203" s="468"/>
      <c r="I1203" s="473"/>
      <c r="J1203" s="468"/>
      <c r="K1203" s="468"/>
      <c r="L1203" s="468"/>
      <c r="M1203" s="474"/>
      <c r="N1203" s="474"/>
      <c r="O1203" s="474"/>
      <c r="P1203" s="461">
        <v>0</v>
      </c>
      <c r="Q1203" s="465"/>
    </row>
    <row r="1204" spans="1:17" ht="18" customHeight="1">
      <c r="A1204" s="450" t="s">
        <v>1062</v>
      </c>
      <c r="B1204" s="468"/>
      <c r="C1204" s="468"/>
      <c r="D1204" s="448"/>
      <c r="E1204" s="441">
        <v>0</v>
      </c>
      <c r="F1204" s="468"/>
      <c r="G1204" s="468"/>
      <c r="H1204" s="468"/>
      <c r="I1204" s="473"/>
      <c r="J1204" s="468"/>
      <c r="K1204" s="468"/>
      <c r="L1204" s="468"/>
      <c r="M1204" s="474"/>
      <c r="N1204" s="474"/>
      <c r="O1204" s="474"/>
      <c r="P1204" s="461">
        <v>0</v>
      </c>
      <c r="Q1204" s="465"/>
    </row>
    <row r="1205" spans="1:17" ht="18" customHeight="1">
      <c r="A1205" s="450" t="s">
        <v>1376</v>
      </c>
      <c r="B1205" s="468"/>
      <c r="C1205" s="468"/>
      <c r="D1205" s="448"/>
      <c r="E1205" s="441">
        <v>0</v>
      </c>
      <c r="F1205" s="468"/>
      <c r="G1205" s="468"/>
      <c r="H1205" s="468"/>
      <c r="I1205" s="473"/>
      <c r="J1205" s="468"/>
      <c r="K1205" s="468"/>
      <c r="L1205" s="468"/>
      <c r="M1205" s="474"/>
      <c r="N1205" s="474"/>
      <c r="O1205" s="474"/>
      <c r="P1205" s="461">
        <v>0</v>
      </c>
      <c r="Q1205" s="465"/>
    </row>
    <row r="1206" spans="1:17" ht="18" customHeight="1">
      <c r="A1206" s="450" t="s">
        <v>1377</v>
      </c>
      <c r="B1206" s="468"/>
      <c r="C1206" s="468"/>
      <c r="D1206" s="448"/>
      <c r="E1206" s="441">
        <v>0</v>
      </c>
      <c r="F1206" s="468"/>
      <c r="G1206" s="468"/>
      <c r="H1206" s="468"/>
      <c r="I1206" s="473"/>
      <c r="J1206" s="468"/>
      <c r="K1206" s="468"/>
      <c r="L1206" s="468"/>
      <c r="M1206" s="474"/>
      <c r="N1206" s="474"/>
      <c r="O1206" s="474"/>
      <c r="P1206" s="461">
        <v>0</v>
      </c>
      <c r="Q1206" s="465"/>
    </row>
    <row r="1207" spans="1:17" ht="18" customHeight="1">
      <c r="A1207" s="450" t="s">
        <v>1378</v>
      </c>
      <c r="B1207" s="468"/>
      <c r="C1207" s="468"/>
      <c r="D1207" s="448"/>
      <c r="E1207" s="441">
        <v>0</v>
      </c>
      <c r="F1207" s="468"/>
      <c r="G1207" s="468"/>
      <c r="H1207" s="468"/>
      <c r="I1207" s="473"/>
      <c r="J1207" s="468"/>
      <c r="K1207" s="468"/>
      <c r="L1207" s="468"/>
      <c r="M1207" s="474"/>
      <c r="N1207" s="474"/>
      <c r="O1207" s="474"/>
      <c r="P1207" s="461">
        <v>0</v>
      </c>
      <c r="Q1207" s="465"/>
    </row>
    <row r="1208" spans="1:17" ht="18" customHeight="1">
      <c r="A1208" s="450" t="s">
        <v>1379</v>
      </c>
      <c r="B1208" s="468"/>
      <c r="C1208" s="468"/>
      <c r="D1208" s="448"/>
      <c r="E1208" s="441">
        <v>0</v>
      </c>
      <c r="F1208" s="468"/>
      <c r="G1208" s="468"/>
      <c r="H1208" s="468"/>
      <c r="I1208" s="473"/>
      <c r="J1208" s="468"/>
      <c r="K1208" s="468"/>
      <c r="L1208" s="468"/>
      <c r="M1208" s="474"/>
      <c r="N1208" s="474"/>
      <c r="O1208" s="474"/>
      <c r="P1208" s="461">
        <v>0</v>
      </c>
      <c r="Q1208" s="465"/>
    </row>
    <row r="1209" spans="1:17" ht="18" customHeight="1">
      <c r="A1209" s="450" t="s">
        <v>1380</v>
      </c>
      <c r="B1209" s="468"/>
      <c r="C1209" s="468"/>
      <c r="D1209" s="448"/>
      <c r="E1209" s="441">
        <v>0</v>
      </c>
      <c r="F1209" s="468"/>
      <c r="G1209" s="468"/>
      <c r="H1209" s="468"/>
      <c r="I1209" s="473"/>
      <c r="J1209" s="468"/>
      <c r="K1209" s="468"/>
      <c r="L1209" s="468"/>
      <c r="M1209" s="474"/>
      <c r="N1209" s="474"/>
      <c r="O1209" s="474"/>
      <c r="P1209" s="461">
        <v>0</v>
      </c>
      <c r="Q1209" s="465"/>
    </row>
    <row r="1210" spans="1:17" ht="18" customHeight="1">
      <c r="A1210" s="450" t="s">
        <v>1381</v>
      </c>
      <c r="B1210" s="468"/>
      <c r="C1210" s="468"/>
      <c r="D1210" s="448"/>
      <c r="E1210" s="441">
        <v>0</v>
      </c>
      <c r="F1210" s="468"/>
      <c r="G1210" s="468"/>
      <c r="H1210" s="468"/>
      <c r="I1210" s="473"/>
      <c r="J1210" s="468"/>
      <c r="K1210" s="468"/>
      <c r="L1210" s="468"/>
      <c r="M1210" s="474"/>
      <c r="N1210" s="474"/>
      <c r="O1210" s="474"/>
      <c r="P1210" s="461">
        <v>0</v>
      </c>
      <c r="Q1210" s="465"/>
    </row>
    <row r="1211" spans="1:17" ht="18" customHeight="1">
      <c r="A1211" s="450" t="s">
        <v>1382</v>
      </c>
      <c r="B1211" s="468"/>
      <c r="C1211" s="468"/>
      <c r="D1211" s="448"/>
      <c r="E1211" s="441">
        <v>0</v>
      </c>
      <c r="F1211" s="468"/>
      <c r="G1211" s="468"/>
      <c r="H1211" s="468"/>
      <c r="I1211" s="473"/>
      <c r="J1211" s="468"/>
      <c r="K1211" s="468"/>
      <c r="L1211" s="468"/>
      <c r="M1211" s="474"/>
      <c r="N1211" s="474"/>
      <c r="O1211" s="474"/>
      <c r="P1211" s="461">
        <v>0</v>
      </c>
      <c r="Q1211" s="465"/>
    </row>
    <row r="1212" spans="1:17" ht="18" customHeight="1">
      <c r="A1212" s="450" t="s">
        <v>1383</v>
      </c>
      <c r="B1212" s="468">
        <v>33</v>
      </c>
      <c r="C1212" s="468">
        <v>33</v>
      </c>
      <c r="D1212" s="448"/>
      <c r="E1212" s="441">
        <v>33</v>
      </c>
      <c r="F1212" s="468"/>
      <c r="G1212" s="468"/>
      <c r="H1212" s="468">
        <v>33</v>
      </c>
      <c r="I1212" s="473"/>
      <c r="J1212" s="468"/>
      <c r="K1212" s="468"/>
      <c r="L1212" s="468">
        <v>33</v>
      </c>
      <c r="M1212" s="474"/>
      <c r="N1212" s="474"/>
      <c r="O1212" s="474"/>
      <c r="P1212" s="461">
        <v>33</v>
      </c>
      <c r="Q1212" s="465"/>
    </row>
    <row r="1213" spans="1:17" ht="18" customHeight="1">
      <c r="A1213" s="450" t="s">
        <v>1384</v>
      </c>
      <c r="B1213" s="468"/>
      <c r="C1213" s="468"/>
      <c r="D1213" s="448"/>
      <c r="E1213" s="441">
        <v>0</v>
      </c>
      <c r="F1213" s="468"/>
      <c r="G1213" s="468"/>
      <c r="H1213" s="468"/>
      <c r="I1213" s="473"/>
      <c r="J1213" s="468"/>
      <c r="K1213" s="468"/>
      <c r="L1213" s="468"/>
      <c r="M1213" s="474"/>
      <c r="N1213" s="474"/>
      <c r="O1213" s="474"/>
      <c r="P1213" s="461">
        <v>0</v>
      </c>
      <c r="Q1213" s="465"/>
    </row>
    <row r="1214" spans="1:17" ht="18" customHeight="1">
      <c r="A1214" s="450" t="s">
        <v>1385</v>
      </c>
      <c r="B1214" s="445">
        <f aca="true" t="shared" si="221" ref="B1214:H1214">SUM(B1215:B1229)</f>
        <v>38</v>
      </c>
      <c r="C1214" s="445">
        <f t="shared" si="221"/>
        <v>38</v>
      </c>
      <c r="D1214" s="446">
        <f>SUM(D1215:D1228)</f>
        <v>0</v>
      </c>
      <c r="E1214" s="441">
        <v>38</v>
      </c>
      <c r="F1214" s="445">
        <f t="shared" si="221"/>
        <v>0</v>
      </c>
      <c r="G1214" s="445">
        <f t="shared" si="221"/>
        <v>0</v>
      </c>
      <c r="H1214" s="445">
        <f t="shared" si="221"/>
        <v>38</v>
      </c>
      <c r="I1214" s="445">
        <f aca="true" t="shared" si="222" ref="I1214:O1214">SUM(I1215:I1229)</f>
        <v>0</v>
      </c>
      <c r="J1214" s="445">
        <f t="shared" si="222"/>
        <v>0</v>
      </c>
      <c r="K1214" s="445">
        <f t="shared" si="222"/>
        <v>0</v>
      </c>
      <c r="L1214" s="445">
        <f t="shared" si="222"/>
        <v>38</v>
      </c>
      <c r="M1214" s="445">
        <f t="shared" si="222"/>
        <v>0</v>
      </c>
      <c r="N1214" s="445">
        <f t="shared" si="222"/>
        <v>0</v>
      </c>
      <c r="O1214" s="445">
        <f t="shared" si="222"/>
        <v>0</v>
      </c>
      <c r="P1214" s="461">
        <v>38</v>
      </c>
      <c r="Q1214" s="465"/>
    </row>
    <row r="1215" spans="1:17" ht="18" customHeight="1">
      <c r="A1215" s="450" t="s">
        <v>1060</v>
      </c>
      <c r="B1215" s="468"/>
      <c r="C1215" s="468"/>
      <c r="D1215" s="448"/>
      <c r="E1215" s="441">
        <v>0</v>
      </c>
      <c r="F1215" s="468"/>
      <c r="G1215" s="468"/>
      <c r="H1215" s="468"/>
      <c r="I1215" s="473"/>
      <c r="J1215" s="468"/>
      <c r="K1215" s="468"/>
      <c r="L1215" s="468"/>
      <c r="M1215" s="474"/>
      <c r="N1215" s="474"/>
      <c r="O1215" s="474"/>
      <c r="P1215" s="461">
        <v>0</v>
      </c>
      <c r="Q1215" s="465"/>
    </row>
    <row r="1216" spans="1:17" ht="18" customHeight="1">
      <c r="A1216" s="450" t="s">
        <v>1061</v>
      </c>
      <c r="B1216" s="468"/>
      <c r="C1216" s="468"/>
      <c r="D1216" s="448"/>
      <c r="E1216" s="441">
        <v>0</v>
      </c>
      <c r="F1216" s="468"/>
      <c r="G1216" s="468"/>
      <c r="H1216" s="468"/>
      <c r="I1216" s="473"/>
      <c r="J1216" s="468"/>
      <c r="K1216" s="468"/>
      <c r="L1216" s="468"/>
      <c r="M1216" s="474"/>
      <c r="N1216" s="474"/>
      <c r="O1216" s="474"/>
      <c r="P1216" s="461">
        <v>0</v>
      </c>
      <c r="Q1216" s="465"/>
    </row>
    <row r="1217" spans="1:17" ht="18" customHeight="1">
      <c r="A1217" s="450" t="s">
        <v>1062</v>
      </c>
      <c r="B1217" s="468"/>
      <c r="C1217" s="468"/>
      <c r="D1217" s="448"/>
      <c r="E1217" s="441">
        <v>0</v>
      </c>
      <c r="F1217" s="468"/>
      <c r="G1217" s="468"/>
      <c r="H1217" s="468"/>
      <c r="I1217" s="473"/>
      <c r="J1217" s="468"/>
      <c r="K1217" s="468"/>
      <c r="L1217" s="468"/>
      <c r="M1217" s="474"/>
      <c r="N1217" s="474"/>
      <c r="O1217" s="474"/>
      <c r="P1217" s="461">
        <v>0</v>
      </c>
      <c r="Q1217" s="465"/>
    </row>
    <row r="1218" spans="1:17" s="425" customFormat="1" ht="18" customHeight="1">
      <c r="A1218" s="450" t="s">
        <v>1386</v>
      </c>
      <c r="B1218" s="447">
        <v>26</v>
      </c>
      <c r="C1218" s="468">
        <v>26</v>
      </c>
      <c r="D1218" s="448"/>
      <c r="E1218" s="441">
        <v>26</v>
      </c>
      <c r="F1218" s="468"/>
      <c r="G1218" s="468"/>
      <c r="H1218" s="468">
        <v>26</v>
      </c>
      <c r="I1218" s="473"/>
      <c r="J1218" s="468"/>
      <c r="K1218" s="468"/>
      <c r="L1218" s="468">
        <v>26</v>
      </c>
      <c r="M1218" s="474"/>
      <c r="N1218" s="474"/>
      <c r="O1218" s="474"/>
      <c r="P1218" s="461">
        <v>26</v>
      </c>
      <c r="Q1218" s="464"/>
    </row>
    <row r="1219" spans="1:17" ht="18" customHeight="1">
      <c r="A1219" s="450" t="s">
        <v>1387</v>
      </c>
      <c r="B1219" s="447"/>
      <c r="C1219" s="468"/>
      <c r="D1219" s="448"/>
      <c r="E1219" s="441">
        <v>0</v>
      </c>
      <c r="F1219" s="468"/>
      <c r="G1219" s="468"/>
      <c r="H1219" s="468"/>
      <c r="I1219" s="473"/>
      <c r="J1219" s="468"/>
      <c r="K1219" s="468"/>
      <c r="L1219" s="468"/>
      <c r="M1219" s="474"/>
      <c r="N1219" s="474"/>
      <c r="O1219" s="474"/>
      <c r="P1219" s="461">
        <v>0</v>
      </c>
      <c r="Q1219" s="465"/>
    </row>
    <row r="1220" spans="1:17" ht="18" customHeight="1">
      <c r="A1220" s="450" t="s">
        <v>1388</v>
      </c>
      <c r="B1220" s="447"/>
      <c r="C1220" s="468"/>
      <c r="D1220" s="448"/>
      <c r="E1220" s="441">
        <v>0</v>
      </c>
      <c r="F1220" s="468"/>
      <c r="G1220" s="468"/>
      <c r="H1220" s="468"/>
      <c r="I1220" s="473"/>
      <c r="J1220" s="468"/>
      <c r="K1220" s="468"/>
      <c r="L1220" s="468"/>
      <c r="M1220" s="474"/>
      <c r="N1220" s="474"/>
      <c r="O1220" s="474"/>
      <c r="P1220" s="461">
        <v>0</v>
      </c>
      <c r="Q1220" s="465"/>
    </row>
    <row r="1221" spans="1:17" ht="18" customHeight="1">
      <c r="A1221" s="450" t="s">
        <v>1389</v>
      </c>
      <c r="B1221" s="447"/>
      <c r="C1221" s="468"/>
      <c r="D1221" s="448"/>
      <c r="E1221" s="441">
        <v>0</v>
      </c>
      <c r="F1221" s="468"/>
      <c r="G1221" s="468"/>
      <c r="H1221" s="468"/>
      <c r="I1221" s="473"/>
      <c r="J1221" s="468"/>
      <c r="K1221" s="468"/>
      <c r="L1221" s="468"/>
      <c r="M1221" s="474"/>
      <c r="N1221" s="474"/>
      <c r="O1221" s="474"/>
      <c r="P1221" s="461">
        <v>0</v>
      </c>
      <c r="Q1221" s="465"/>
    </row>
    <row r="1222" spans="1:17" ht="18" customHeight="1">
      <c r="A1222" s="450" t="s">
        <v>1390</v>
      </c>
      <c r="B1222" s="447"/>
      <c r="C1222" s="468"/>
      <c r="D1222" s="448"/>
      <c r="E1222" s="441">
        <v>0</v>
      </c>
      <c r="F1222" s="468"/>
      <c r="G1222" s="468"/>
      <c r="H1222" s="468"/>
      <c r="I1222" s="473"/>
      <c r="J1222" s="468"/>
      <c r="K1222" s="468"/>
      <c r="L1222" s="468"/>
      <c r="M1222" s="474"/>
      <c r="N1222" s="474"/>
      <c r="O1222" s="474"/>
      <c r="P1222" s="461">
        <v>0</v>
      </c>
      <c r="Q1222" s="465"/>
    </row>
    <row r="1223" spans="1:17" ht="18" customHeight="1">
      <c r="A1223" s="450" t="s">
        <v>1391</v>
      </c>
      <c r="B1223" s="447"/>
      <c r="C1223" s="468"/>
      <c r="D1223" s="448"/>
      <c r="E1223" s="441">
        <v>0</v>
      </c>
      <c r="F1223" s="468"/>
      <c r="G1223" s="468"/>
      <c r="H1223" s="468"/>
      <c r="I1223" s="473"/>
      <c r="J1223" s="468"/>
      <c r="K1223" s="468"/>
      <c r="L1223" s="468"/>
      <c r="M1223" s="474"/>
      <c r="N1223" s="474"/>
      <c r="O1223" s="474"/>
      <c r="P1223" s="461">
        <v>0</v>
      </c>
      <c r="Q1223" s="465"/>
    </row>
    <row r="1224" spans="1:17" ht="18" customHeight="1">
      <c r="A1224" s="450" t="s">
        <v>1392</v>
      </c>
      <c r="B1224" s="447"/>
      <c r="C1224" s="468"/>
      <c r="D1224" s="448"/>
      <c r="E1224" s="441">
        <v>0</v>
      </c>
      <c r="F1224" s="468"/>
      <c r="G1224" s="468"/>
      <c r="H1224" s="468"/>
      <c r="I1224" s="473"/>
      <c r="J1224" s="468"/>
      <c r="K1224" s="468"/>
      <c r="L1224" s="468"/>
      <c r="M1224" s="474"/>
      <c r="N1224" s="474"/>
      <c r="O1224" s="474"/>
      <c r="P1224" s="461">
        <v>0</v>
      </c>
      <c r="Q1224" s="465"/>
    </row>
    <row r="1225" spans="1:17" ht="18" customHeight="1">
      <c r="A1225" s="450" t="s">
        <v>1393</v>
      </c>
      <c r="B1225" s="447"/>
      <c r="C1225" s="468"/>
      <c r="D1225" s="448"/>
      <c r="E1225" s="441">
        <v>0</v>
      </c>
      <c r="F1225" s="468"/>
      <c r="G1225" s="468"/>
      <c r="H1225" s="468"/>
      <c r="I1225" s="473"/>
      <c r="J1225" s="468"/>
      <c r="K1225" s="468"/>
      <c r="L1225" s="468"/>
      <c r="M1225" s="474"/>
      <c r="N1225" s="474"/>
      <c r="O1225" s="474"/>
      <c r="P1225" s="461">
        <v>0</v>
      </c>
      <c r="Q1225" s="465"/>
    </row>
    <row r="1226" spans="1:17" ht="18" customHeight="1">
      <c r="A1226" s="450" t="s">
        <v>1394</v>
      </c>
      <c r="B1226" s="447"/>
      <c r="C1226" s="468"/>
      <c r="D1226" s="448"/>
      <c r="E1226" s="441">
        <v>0</v>
      </c>
      <c r="F1226" s="468"/>
      <c r="G1226" s="468"/>
      <c r="H1226" s="468"/>
      <c r="I1226" s="473"/>
      <c r="J1226" s="468"/>
      <c r="K1226" s="468"/>
      <c r="L1226" s="468"/>
      <c r="M1226" s="474"/>
      <c r="N1226" s="474"/>
      <c r="O1226" s="474"/>
      <c r="P1226" s="461">
        <v>0</v>
      </c>
      <c r="Q1226" s="465"/>
    </row>
    <row r="1227" spans="1:17" ht="18" customHeight="1">
      <c r="A1227" s="450" t="s">
        <v>1395</v>
      </c>
      <c r="B1227" s="447"/>
      <c r="C1227" s="468"/>
      <c r="D1227" s="448"/>
      <c r="E1227" s="441">
        <v>0</v>
      </c>
      <c r="F1227" s="468"/>
      <c r="G1227" s="468"/>
      <c r="H1227" s="468"/>
      <c r="I1227" s="473"/>
      <c r="J1227" s="468"/>
      <c r="K1227" s="468"/>
      <c r="L1227" s="468"/>
      <c r="M1227" s="474"/>
      <c r="N1227" s="474"/>
      <c r="O1227" s="474"/>
      <c r="P1227" s="461">
        <v>0</v>
      </c>
      <c r="Q1227" s="465"/>
    </row>
    <row r="1228" spans="1:17" ht="18" customHeight="1">
      <c r="A1228" s="450" t="s">
        <v>1396</v>
      </c>
      <c r="B1228" s="447">
        <v>12</v>
      </c>
      <c r="C1228" s="468">
        <v>12</v>
      </c>
      <c r="D1228" s="448"/>
      <c r="E1228" s="441">
        <v>12</v>
      </c>
      <c r="F1228" s="468"/>
      <c r="G1228" s="468"/>
      <c r="H1228" s="468">
        <v>12</v>
      </c>
      <c r="I1228" s="473"/>
      <c r="J1228" s="468"/>
      <c r="K1228" s="468"/>
      <c r="L1228" s="468">
        <v>12</v>
      </c>
      <c r="M1228" s="474"/>
      <c r="N1228" s="474"/>
      <c r="O1228" s="474"/>
      <c r="P1228" s="461">
        <v>12</v>
      </c>
      <c r="Q1228" s="465"/>
    </row>
    <row r="1229" spans="1:17" ht="18" customHeight="1">
      <c r="A1229" s="450" t="s">
        <v>1397</v>
      </c>
      <c r="B1229" s="447"/>
      <c r="C1229" s="468"/>
      <c r="D1229" s="446"/>
      <c r="E1229" s="441">
        <v>0</v>
      </c>
      <c r="F1229" s="468"/>
      <c r="G1229" s="468"/>
      <c r="H1229" s="468"/>
      <c r="I1229" s="473"/>
      <c r="J1229" s="468"/>
      <c r="K1229" s="468"/>
      <c r="L1229" s="468"/>
      <c r="M1229" s="482">
        <f>M1230++M1243</f>
        <v>0</v>
      </c>
      <c r="N1229" s="482">
        <f>N1230++N1243</f>
        <v>0</v>
      </c>
      <c r="O1229" s="482"/>
      <c r="P1229" s="461">
        <v>0</v>
      </c>
      <c r="Q1229" s="465"/>
    </row>
    <row r="1230" spans="1:17" ht="18" customHeight="1">
      <c r="A1230" s="442" t="s">
        <v>1398</v>
      </c>
      <c r="B1230" s="482">
        <f aca="true" t="shared" si="223" ref="B1230:H1230">B1231+B1244</f>
        <v>1561</v>
      </c>
      <c r="C1230" s="482">
        <f t="shared" si="223"/>
        <v>179</v>
      </c>
      <c r="D1230" s="481">
        <f>SUM(D1231,D1240,D1244)</f>
        <v>3175</v>
      </c>
      <c r="E1230" s="441">
        <v>4736</v>
      </c>
      <c r="F1230" s="482">
        <f t="shared" si="223"/>
        <v>0</v>
      </c>
      <c r="G1230" s="482">
        <f t="shared" si="223"/>
        <v>0</v>
      </c>
      <c r="H1230" s="482">
        <f t="shared" si="223"/>
        <v>179</v>
      </c>
      <c r="I1230" s="482">
        <f aca="true" t="shared" si="224" ref="I1230:O1230">I1231+I1244</f>
        <v>0</v>
      </c>
      <c r="J1230" s="482">
        <f t="shared" si="224"/>
        <v>0</v>
      </c>
      <c r="K1230" s="482">
        <f t="shared" si="224"/>
        <v>0</v>
      </c>
      <c r="L1230" s="482">
        <f t="shared" si="224"/>
        <v>179</v>
      </c>
      <c r="M1230" s="482">
        <f t="shared" si="224"/>
        <v>0</v>
      </c>
      <c r="N1230" s="482">
        <f t="shared" si="224"/>
        <v>0</v>
      </c>
      <c r="O1230" s="482">
        <f t="shared" si="224"/>
        <v>0</v>
      </c>
      <c r="P1230" s="461">
        <v>179</v>
      </c>
      <c r="Q1230" s="465"/>
    </row>
    <row r="1231" spans="1:17" ht="18" customHeight="1">
      <c r="A1231" s="450" t="s">
        <v>1399</v>
      </c>
      <c r="B1231" s="445">
        <f aca="true" t="shared" si="225" ref="B1231:H1231">B1232+B1233+B1234+B1235+B1236+B1237+B1238+B1239</f>
        <v>1549</v>
      </c>
      <c r="C1231" s="445">
        <f t="shared" si="225"/>
        <v>167</v>
      </c>
      <c r="D1231" s="446">
        <f>D1232+D1234+D1235+D1236+D1237+D1238+D1239</f>
        <v>3175</v>
      </c>
      <c r="E1231" s="441">
        <v>4724</v>
      </c>
      <c r="F1231" s="445">
        <f t="shared" si="225"/>
        <v>0</v>
      </c>
      <c r="G1231" s="445">
        <f t="shared" si="225"/>
        <v>0</v>
      </c>
      <c r="H1231" s="445">
        <f t="shared" si="225"/>
        <v>167</v>
      </c>
      <c r="I1231" s="445">
        <f aca="true" t="shared" si="226" ref="I1231:O1231">I1232+I1233+I1234+I1235+I1236+I1237+I1238+I1239</f>
        <v>0</v>
      </c>
      <c r="J1231" s="445">
        <f t="shared" si="226"/>
        <v>0</v>
      </c>
      <c r="K1231" s="445">
        <f t="shared" si="226"/>
        <v>0</v>
      </c>
      <c r="L1231" s="445">
        <f t="shared" si="226"/>
        <v>167</v>
      </c>
      <c r="M1231" s="445">
        <f t="shared" si="226"/>
        <v>0</v>
      </c>
      <c r="N1231" s="445">
        <f t="shared" si="226"/>
        <v>0</v>
      </c>
      <c r="O1231" s="445">
        <f t="shared" si="226"/>
        <v>0</v>
      </c>
      <c r="P1231" s="461">
        <v>167</v>
      </c>
      <c r="Q1231" s="465"/>
    </row>
    <row r="1232" spans="1:17" ht="18" customHeight="1">
      <c r="A1232" s="450" t="s">
        <v>1400</v>
      </c>
      <c r="B1232" s="445">
        <v>44</v>
      </c>
      <c r="C1232" s="445"/>
      <c r="D1232" s="448"/>
      <c r="E1232" s="441">
        <v>44</v>
      </c>
      <c r="F1232" s="445"/>
      <c r="G1232" s="445"/>
      <c r="H1232" s="445"/>
      <c r="I1232" s="445"/>
      <c r="J1232" s="445"/>
      <c r="K1232" s="445"/>
      <c r="L1232" s="445"/>
      <c r="M1232" s="474"/>
      <c r="N1232" s="474"/>
      <c r="O1232" s="474"/>
      <c r="P1232" s="461">
        <v>0</v>
      </c>
      <c r="Q1232" s="465"/>
    </row>
    <row r="1233" spans="1:17" ht="18" customHeight="1">
      <c r="A1233" s="450" t="s">
        <v>1401</v>
      </c>
      <c r="B1233" s="447"/>
      <c r="C1233" s="447"/>
      <c r="D1233" s="448"/>
      <c r="E1233" s="441">
        <v>0</v>
      </c>
      <c r="F1233" s="468"/>
      <c r="G1233" s="468"/>
      <c r="H1233" s="447"/>
      <c r="I1233" s="473"/>
      <c r="J1233" s="468"/>
      <c r="K1233" s="468"/>
      <c r="L1233" s="447"/>
      <c r="M1233" s="474"/>
      <c r="N1233" s="474"/>
      <c r="O1233" s="474"/>
      <c r="P1233" s="461">
        <v>0</v>
      </c>
      <c r="Q1233" s="465"/>
    </row>
    <row r="1234" spans="1:17" ht="18" customHeight="1">
      <c r="A1234" s="450" t="s">
        <v>1402</v>
      </c>
      <c r="B1234" s="447"/>
      <c r="C1234" s="447"/>
      <c r="D1234" s="448">
        <v>389</v>
      </c>
      <c r="E1234" s="441">
        <v>389</v>
      </c>
      <c r="F1234" s="468"/>
      <c r="G1234" s="468"/>
      <c r="H1234" s="447"/>
      <c r="I1234" s="473"/>
      <c r="J1234" s="468"/>
      <c r="K1234" s="468"/>
      <c r="L1234" s="447"/>
      <c r="M1234" s="474"/>
      <c r="N1234" s="474"/>
      <c r="O1234" s="474"/>
      <c r="P1234" s="461">
        <v>0</v>
      </c>
      <c r="Q1234" s="465"/>
    </row>
    <row r="1235" spans="1:17" ht="18" customHeight="1">
      <c r="A1235" s="450" t="s">
        <v>1403</v>
      </c>
      <c r="B1235" s="447"/>
      <c r="C1235" s="447"/>
      <c r="D1235" s="448"/>
      <c r="E1235" s="441">
        <v>0</v>
      </c>
      <c r="F1235" s="468"/>
      <c r="G1235" s="468"/>
      <c r="H1235" s="447"/>
      <c r="I1235" s="473"/>
      <c r="J1235" s="468"/>
      <c r="K1235" s="468"/>
      <c r="L1235" s="447"/>
      <c r="M1235" s="474"/>
      <c r="N1235" s="474"/>
      <c r="O1235" s="474"/>
      <c r="P1235" s="461">
        <v>0</v>
      </c>
      <c r="Q1235" s="465"/>
    </row>
    <row r="1236" spans="1:17" s="425" customFormat="1" ht="18" customHeight="1">
      <c r="A1236" s="450" t="s">
        <v>1404</v>
      </c>
      <c r="B1236" s="447">
        <v>442</v>
      </c>
      <c r="C1236" s="447">
        <v>5</v>
      </c>
      <c r="D1236" s="448">
        <v>917</v>
      </c>
      <c r="E1236" s="441">
        <v>1359</v>
      </c>
      <c r="F1236" s="468"/>
      <c r="G1236" s="468"/>
      <c r="H1236" s="447">
        <v>5</v>
      </c>
      <c r="I1236" s="473"/>
      <c r="J1236" s="468"/>
      <c r="K1236" s="468"/>
      <c r="L1236" s="447">
        <v>5</v>
      </c>
      <c r="M1236" s="474"/>
      <c r="N1236" s="474"/>
      <c r="O1236" s="474"/>
      <c r="P1236" s="461">
        <v>5</v>
      </c>
      <c r="Q1236" s="464"/>
    </row>
    <row r="1237" spans="1:17" ht="18" customHeight="1">
      <c r="A1237" s="450" t="s">
        <v>1405</v>
      </c>
      <c r="B1237" s="447">
        <v>166</v>
      </c>
      <c r="C1237" s="447">
        <v>162</v>
      </c>
      <c r="D1237" s="448">
        <v>-5</v>
      </c>
      <c r="E1237" s="441">
        <v>161</v>
      </c>
      <c r="F1237" s="468"/>
      <c r="G1237" s="468"/>
      <c r="H1237" s="447">
        <v>162</v>
      </c>
      <c r="I1237" s="473"/>
      <c r="J1237" s="468"/>
      <c r="K1237" s="468"/>
      <c r="L1237" s="447">
        <v>162</v>
      </c>
      <c r="M1237" s="474"/>
      <c r="N1237" s="474"/>
      <c r="O1237" s="474"/>
      <c r="P1237" s="461">
        <v>162</v>
      </c>
      <c r="Q1237" s="465"/>
    </row>
    <row r="1238" spans="1:17" ht="18" customHeight="1">
      <c r="A1238" s="450" t="s">
        <v>1406</v>
      </c>
      <c r="B1238" s="447">
        <v>29</v>
      </c>
      <c r="C1238" s="447"/>
      <c r="D1238" s="448">
        <v>336</v>
      </c>
      <c r="E1238" s="441">
        <v>365</v>
      </c>
      <c r="F1238" s="468"/>
      <c r="G1238" s="468"/>
      <c r="H1238" s="447"/>
      <c r="I1238" s="473"/>
      <c r="J1238" s="468"/>
      <c r="K1238" s="468"/>
      <c r="L1238" s="447"/>
      <c r="M1238" s="474"/>
      <c r="N1238" s="474"/>
      <c r="O1238" s="474"/>
      <c r="P1238" s="461">
        <v>0</v>
      </c>
      <c r="Q1238" s="465"/>
    </row>
    <row r="1239" spans="1:17" ht="18" customHeight="1">
      <c r="A1239" s="450" t="s">
        <v>1407</v>
      </c>
      <c r="B1239" s="447">
        <v>868</v>
      </c>
      <c r="C1239" s="447"/>
      <c r="D1239" s="448">
        <v>1538</v>
      </c>
      <c r="E1239" s="441">
        <v>2406</v>
      </c>
      <c r="F1239" s="468"/>
      <c r="G1239" s="468"/>
      <c r="H1239" s="447"/>
      <c r="I1239" s="473"/>
      <c r="J1239" s="468"/>
      <c r="K1239" s="468"/>
      <c r="L1239" s="447"/>
      <c r="M1239" s="474"/>
      <c r="N1239" s="474"/>
      <c r="O1239" s="474"/>
      <c r="P1239" s="461">
        <v>0</v>
      </c>
      <c r="Q1239" s="465"/>
    </row>
    <row r="1240" spans="1:17" ht="18" customHeight="1">
      <c r="A1240" s="450" t="s">
        <v>1408</v>
      </c>
      <c r="B1240" s="447"/>
      <c r="C1240" s="447"/>
      <c r="D1240" s="446"/>
      <c r="E1240" s="441">
        <v>0</v>
      </c>
      <c r="F1240" s="468"/>
      <c r="G1240" s="468"/>
      <c r="H1240" s="447"/>
      <c r="I1240" s="473"/>
      <c r="J1240" s="468"/>
      <c r="K1240" s="468"/>
      <c r="L1240" s="447"/>
      <c r="M1240" s="474"/>
      <c r="N1240" s="474"/>
      <c r="O1240" s="474"/>
      <c r="P1240" s="461">
        <v>0</v>
      </c>
      <c r="Q1240" s="465"/>
    </row>
    <row r="1241" spans="1:17" ht="18" customHeight="1">
      <c r="A1241" s="450" t="s">
        <v>1409</v>
      </c>
      <c r="B1241" s="468"/>
      <c r="C1241" s="468"/>
      <c r="D1241" s="448"/>
      <c r="E1241" s="441">
        <v>0</v>
      </c>
      <c r="F1241" s="468"/>
      <c r="G1241" s="468"/>
      <c r="H1241" s="468"/>
      <c r="I1241" s="473"/>
      <c r="J1241" s="468"/>
      <c r="K1241" s="468"/>
      <c r="L1241" s="468"/>
      <c r="M1241" s="474"/>
      <c r="N1241" s="474"/>
      <c r="O1241" s="474"/>
      <c r="P1241" s="461">
        <v>0</v>
      </c>
      <c r="Q1241" s="465"/>
    </row>
    <row r="1242" spans="1:17" ht="18" customHeight="1">
      <c r="A1242" s="450" t="s">
        <v>1410</v>
      </c>
      <c r="B1242" s="468"/>
      <c r="C1242" s="468"/>
      <c r="D1242" s="448"/>
      <c r="E1242" s="441">
        <v>0</v>
      </c>
      <c r="F1242" s="468"/>
      <c r="G1242" s="468"/>
      <c r="H1242" s="468"/>
      <c r="I1242" s="473"/>
      <c r="J1242" s="468"/>
      <c r="K1242" s="468"/>
      <c r="L1242" s="468"/>
      <c r="M1242" s="474"/>
      <c r="N1242" s="474"/>
      <c r="O1242" s="474"/>
      <c r="P1242" s="461">
        <v>0</v>
      </c>
      <c r="Q1242" s="465"/>
    </row>
    <row r="1243" spans="1:17" ht="18" customHeight="1">
      <c r="A1243" s="450" t="s">
        <v>1411</v>
      </c>
      <c r="B1243" s="468"/>
      <c r="C1243" s="468"/>
      <c r="D1243" s="448"/>
      <c r="E1243" s="441">
        <v>0</v>
      </c>
      <c r="F1243" s="468"/>
      <c r="G1243" s="468"/>
      <c r="H1243" s="468"/>
      <c r="I1243" s="473"/>
      <c r="J1243" s="468"/>
      <c r="K1243" s="468"/>
      <c r="L1243" s="468"/>
      <c r="M1243" s="445">
        <f>SUM(M1244:M1246)</f>
        <v>0</v>
      </c>
      <c r="N1243" s="445">
        <f>SUM(N1244:N1246)</f>
        <v>0</v>
      </c>
      <c r="O1243" s="445"/>
      <c r="P1243" s="461">
        <v>0</v>
      </c>
      <c r="Q1243" s="465"/>
    </row>
    <row r="1244" spans="1:17" ht="18" customHeight="1">
      <c r="A1244" s="450" t="s">
        <v>1412</v>
      </c>
      <c r="B1244" s="445">
        <f aca="true" t="shared" si="227" ref="B1244:H1244">B1245+B1246+B1247</f>
        <v>12</v>
      </c>
      <c r="C1244" s="445">
        <f t="shared" si="227"/>
        <v>12</v>
      </c>
      <c r="D1244" s="446"/>
      <c r="E1244" s="441">
        <v>12</v>
      </c>
      <c r="F1244" s="445">
        <f t="shared" si="227"/>
        <v>0</v>
      </c>
      <c r="G1244" s="445">
        <f t="shared" si="227"/>
        <v>0</v>
      </c>
      <c r="H1244" s="445">
        <f t="shared" si="227"/>
        <v>12</v>
      </c>
      <c r="I1244" s="445">
        <f aca="true" t="shared" si="228" ref="I1244:O1244">I1245+I1246+I1247</f>
        <v>0</v>
      </c>
      <c r="J1244" s="445">
        <f t="shared" si="228"/>
        <v>0</v>
      </c>
      <c r="K1244" s="445">
        <f t="shared" si="228"/>
        <v>0</v>
      </c>
      <c r="L1244" s="445">
        <f t="shared" si="228"/>
        <v>12</v>
      </c>
      <c r="M1244" s="445">
        <f t="shared" si="228"/>
        <v>0</v>
      </c>
      <c r="N1244" s="445">
        <f t="shared" si="228"/>
        <v>0</v>
      </c>
      <c r="O1244" s="445">
        <f t="shared" si="228"/>
        <v>0</v>
      </c>
      <c r="P1244" s="461">
        <v>12</v>
      </c>
      <c r="Q1244" s="465"/>
    </row>
    <row r="1245" spans="1:17" ht="18" customHeight="1">
      <c r="A1245" s="450" t="s">
        <v>1413</v>
      </c>
      <c r="B1245" s="445">
        <v>12</v>
      </c>
      <c r="C1245" s="445">
        <v>12</v>
      </c>
      <c r="D1245" s="448"/>
      <c r="E1245" s="441">
        <v>12</v>
      </c>
      <c r="F1245" s="445"/>
      <c r="G1245" s="445"/>
      <c r="H1245" s="445">
        <v>12</v>
      </c>
      <c r="I1245" s="445"/>
      <c r="J1245" s="445"/>
      <c r="K1245" s="445"/>
      <c r="L1245" s="445">
        <v>12</v>
      </c>
      <c r="M1245" s="474"/>
      <c r="N1245" s="474"/>
      <c r="O1245" s="474"/>
      <c r="P1245" s="461">
        <v>12</v>
      </c>
      <c r="Q1245" s="465"/>
    </row>
    <row r="1246" spans="1:17" ht="18" customHeight="1">
      <c r="A1246" s="450" t="s">
        <v>1414</v>
      </c>
      <c r="B1246" s="468"/>
      <c r="C1246" s="468"/>
      <c r="D1246" s="448"/>
      <c r="E1246" s="441">
        <v>0</v>
      </c>
      <c r="F1246" s="468"/>
      <c r="G1246" s="468"/>
      <c r="H1246" s="468"/>
      <c r="I1246" s="473"/>
      <c r="J1246" s="468"/>
      <c r="K1246" s="468"/>
      <c r="L1246" s="468"/>
      <c r="M1246" s="474"/>
      <c r="N1246" s="474"/>
      <c r="O1246" s="474"/>
      <c r="P1246" s="461">
        <v>0</v>
      </c>
      <c r="Q1246" s="465"/>
    </row>
    <row r="1247" spans="1:17" ht="18" customHeight="1">
      <c r="A1247" s="450" t="s">
        <v>1415</v>
      </c>
      <c r="B1247" s="468"/>
      <c r="C1247" s="468"/>
      <c r="D1247" s="448"/>
      <c r="E1247" s="441">
        <v>0</v>
      </c>
      <c r="F1247" s="468"/>
      <c r="G1247" s="468"/>
      <c r="H1247" s="468"/>
      <c r="I1247" s="473"/>
      <c r="J1247" s="468"/>
      <c r="K1247" s="468"/>
      <c r="L1247" s="468"/>
      <c r="M1247" s="482">
        <f>M1248</f>
        <v>0</v>
      </c>
      <c r="N1247" s="482">
        <f>N1248</f>
        <v>0</v>
      </c>
      <c r="O1247" s="482"/>
      <c r="P1247" s="461">
        <v>0</v>
      </c>
      <c r="Q1247" s="465"/>
    </row>
    <row r="1248" spans="1:17" ht="18" customHeight="1">
      <c r="A1248" s="442" t="s">
        <v>1416</v>
      </c>
      <c r="B1248" s="482">
        <f aca="true" t="shared" si="229" ref="B1248:O1248">B1249</f>
        <v>416</v>
      </c>
      <c r="C1248" s="482">
        <f t="shared" si="229"/>
        <v>151</v>
      </c>
      <c r="D1248" s="481">
        <f>D1249+D1264+D1278+D1283+D1289</f>
        <v>0</v>
      </c>
      <c r="E1248" s="441">
        <v>416</v>
      </c>
      <c r="F1248" s="482">
        <f t="shared" si="229"/>
        <v>42</v>
      </c>
      <c r="G1248" s="482">
        <f t="shared" si="229"/>
        <v>42</v>
      </c>
      <c r="H1248" s="482">
        <f t="shared" si="229"/>
        <v>151</v>
      </c>
      <c r="I1248" s="482">
        <f t="shared" si="229"/>
        <v>42</v>
      </c>
      <c r="J1248" s="482">
        <f t="shared" si="229"/>
        <v>42</v>
      </c>
      <c r="K1248" s="482">
        <f t="shared" si="229"/>
        <v>42</v>
      </c>
      <c r="L1248" s="482">
        <f t="shared" si="229"/>
        <v>151</v>
      </c>
      <c r="M1248" s="482">
        <f t="shared" si="229"/>
        <v>0</v>
      </c>
      <c r="N1248" s="482">
        <f t="shared" si="229"/>
        <v>0</v>
      </c>
      <c r="O1248" s="482">
        <f t="shared" si="229"/>
        <v>0</v>
      </c>
      <c r="P1248" s="461">
        <v>151</v>
      </c>
      <c r="Q1248" s="465"/>
    </row>
    <row r="1249" spans="1:17" ht="18" customHeight="1">
      <c r="A1249" s="450" t="s">
        <v>1417</v>
      </c>
      <c r="B1249" s="445">
        <f aca="true" t="shared" si="230" ref="B1249:H1249">SUM(B1250:B1263)</f>
        <v>416</v>
      </c>
      <c r="C1249" s="445">
        <f t="shared" si="230"/>
        <v>151</v>
      </c>
      <c r="D1249" s="446">
        <f t="shared" si="230"/>
        <v>0</v>
      </c>
      <c r="E1249" s="441">
        <v>416</v>
      </c>
      <c r="F1249" s="445">
        <f t="shared" si="230"/>
        <v>42</v>
      </c>
      <c r="G1249" s="445">
        <f t="shared" si="230"/>
        <v>42</v>
      </c>
      <c r="H1249" s="445">
        <f t="shared" si="230"/>
        <v>151</v>
      </c>
      <c r="I1249" s="445">
        <f aca="true" t="shared" si="231" ref="I1249:O1249">SUM(I1250:I1263)</f>
        <v>42</v>
      </c>
      <c r="J1249" s="445">
        <f t="shared" si="231"/>
        <v>42</v>
      </c>
      <c r="K1249" s="445">
        <f t="shared" si="231"/>
        <v>42</v>
      </c>
      <c r="L1249" s="445">
        <f t="shared" si="231"/>
        <v>151</v>
      </c>
      <c r="M1249" s="445">
        <f t="shared" si="231"/>
        <v>0</v>
      </c>
      <c r="N1249" s="445">
        <f t="shared" si="231"/>
        <v>0</v>
      </c>
      <c r="O1249" s="445">
        <f t="shared" si="231"/>
        <v>0</v>
      </c>
      <c r="P1249" s="461">
        <v>151</v>
      </c>
      <c r="Q1249" s="465"/>
    </row>
    <row r="1250" spans="1:17" ht="18" customHeight="1">
      <c r="A1250" s="450" t="s">
        <v>1060</v>
      </c>
      <c r="B1250" s="447">
        <v>42</v>
      </c>
      <c r="C1250" s="447">
        <v>42</v>
      </c>
      <c r="D1250" s="448"/>
      <c r="E1250" s="441">
        <v>42</v>
      </c>
      <c r="F1250" s="447">
        <v>42</v>
      </c>
      <c r="G1250" s="447">
        <v>42</v>
      </c>
      <c r="H1250" s="447">
        <v>42</v>
      </c>
      <c r="I1250" s="447">
        <v>42</v>
      </c>
      <c r="J1250" s="447">
        <v>42</v>
      </c>
      <c r="K1250" s="447">
        <v>42</v>
      </c>
      <c r="L1250" s="447">
        <v>42</v>
      </c>
      <c r="M1250" s="474"/>
      <c r="N1250" s="474"/>
      <c r="O1250" s="474"/>
      <c r="P1250" s="461">
        <v>42</v>
      </c>
      <c r="Q1250" s="465"/>
    </row>
    <row r="1251" spans="1:17" ht="18" customHeight="1">
      <c r="A1251" s="450" t="s">
        <v>1061</v>
      </c>
      <c r="B1251" s="447">
        <v>0</v>
      </c>
      <c r="C1251" s="468"/>
      <c r="D1251" s="448"/>
      <c r="E1251" s="441">
        <v>0</v>
      </c>
      <c r="F1251" s="468"/>
      <c r="G1251" s="468"/>
      <c r="H1251" s="468"/>
      <c r="I1251" s="473"/>
      <c r="J1251" s="468"/>
      <c r="K1251" s="468"/>
      <c r="L1251" s="468"/>
      <c r="M1251" s="474"/>
      <c r="N1251" s="474"/>
      <c r="O1251" s="474"/>
      <c r="P1251" s="461">
        <v>0</v>
      </c>
      <c r="Q1251" s="465"/>
    </row>
    <row r="1252" spans="1:17" ht="18" customHeight="1">
      <c r="A1252" s="450" t="s">
        <v>1062</v>
      </c>
      <c r="B1252" s="447">
        <v>0</v>
      </c>
      <c r="C1252" s="468"/>
      <c r="D1252" s="448"/>
      <c r="E1252" s="441">
        <v>0</v>
      </c>
      <c r="F1252" s="468"/>
      <c r="G1252" s="468"/>
      <c r="H1252" s="468"/>
      <c r="I1252" s="473"/>
      <c r="J1252" s="468"/>
      <c r="K1252" s="468"/>
      <c r="L1252" s="468"/>
      <c r="M1252" s="474"/>
      <c r="N1252" s="474"/>
      <c r="O1252" s="474"/>
      <c r="P1252" s="461">
        <v>0</v>
      </c>
      <c r="Q1252" s="465"/>
    </row>
    <row r="1253" spans="1:17" ht="18" customHeight="1">
      <c r="A1253" s="450" t="s">
        <v>1418</v>
      </c>
      <c r="B1253" s="447">
        <v>0</v>
      </c>
      <c r="C1253" s="468"/>
      <c r="D1253" s="448"/>
      <c r="E1253" s="441">
        <v>0</v>
      </c>
      <c r="F1253" s="468"/>
      <c r="G1253" s="468"/>
      <c r="H1253" s="468"/>
      <c r="I1253" s="473"/>
      <c r="J1253" s="468"/>
      <c r="K1253" s="468"/>
      <c r="L1253" s="468"/>
      <c r="M1253" s="474"/>
      <c r="N1253" s="474"/>
      <c r="O1253" s="474"/>
      <c r="P1253" s="461">
        <v>0</v>
      </c>
      <c r="Q1253" s="465"/>
    </row>
    <row r="1254" spans="1:17" ht="18" customHeight="1">
      <c r="A1254" s="450" t="s">
        <v>1419</v>
      </c>
      <c r="B1254" s="447">
        <v>0</v>
      </c>
      <c r="C1254" s="468"/>
      <c r="D1254" s="448"/>
      <c r="E1254" s="441">
        <v>0</v>
      </c>
      <c r="F1254" s="468"/>
      <c r="G1254" s="468"/>
      <c r="H1254" s="468"/>
      <c r="I1254" s="473"/>
      <c r="J1254" s="468"/>
      <c r="K1254" s="468"/>
      <c r="L1254" s="468"/>
      <c r="M1254" s="474"/>
      <c r="N1254" s="474"/>
      <c r="O1254" s="474"/>
      <c r="P1254" s="461">
        <v>0</v>
      </c>
      <c r="Q1254" s="465"/>
    </row>
    <row r="1255" spans="1:17" ht="18" customHeight="1">
      <c r="A1255" s="450" t="s">
        <v>1420</v>
      </c>
      <c r="B1255" s="447">
        <v>162</v>
      </c>
      <c r="C1255" s="468"/>
      <c r="D1255" s="448"/>
      <c r="E1255" s="441">
        <v>162</v>
      </c>
      <c r="F1255" s="468"/>
      <c r="G1255" s="468"/>
      <c r="H1255" s="468"/>
      <c r="I1255" s="473"/>
      <c r="J1255" s="468"/>
      <c r="K1255" s="468"/>
      <c r="L1255" s="468"/>
      <c r="M1255" s="474"/>
      <c r="N1255" s="474"/>
      <c r="O1255" s="474"/>
      <c r="P1255" s="461">
        <v>0</v>
      </c>
      <c r="Q1255" s="465"/>
    </row>
    <row r="1256" spans="1:17" ht="18" customHeight="1">
      <c r="A1256" s="450" t="s">
        <v>1421</v>
      </c>
      <c r="B1256" s="447">
        <v>0</v>
      </c>
      <c r="C1256" s="468"/>
      <c r="D1256" s="448"/>
      <c r="E1256" s="441">
        <v>0</v>
      </c>
      <c r="F1256" s="468"/>
      <c r="G1256" s="468"/>
      <c r="H1256" s="468"/>
      <c r="I1256" s="473"/>
      <c r="J1256" s="468"/>
      <c r="K1256" s="468"/>
      <c r="L1256" s="468"/>
      <c r="M1256" s="474"/>
      <c r="N1256" s="474"/>
      <c r="O1256" s="474"/>
      <c r="P1256" s="461">
        <v>0</v>
      </c>
      <c r="Q1256" s="465"/>
    </row>
    <row r="1257" spans="1:17" ht="18" customHeight="1">
      <c r="A1257" s="450" t="s">
        <v>1422</v>
      </c>
      <c r="B1257" s="447">
        <v>0</v>
      </c>
      <c r="C1257" s="468"/>
      <c r="D1257" s="448"/>
      <c r="E1257" s="441">
        <v>0</v>
      </c>
      <c r="F1257" s="468"/>
      <c r="G1257" s="468"/>
      <c r="H1257" s="468"/>
      <c r="I1257" s="473"/>
      <c r="J1257" s="468"/>
      <c r="K1257" s="468"/>
      <c r="L1257" s="468"/>
      <c r="M1257" s="474"/>
      <c r="N1257" s="474"/>
      <c r="O1257" s="474"/>
      <c r="P1257" s="461">
        <v>0</v>
      </c>
      <c r="Q1257" s="465"/>
    </row>
    <row r="1258" spans="1:17" ht="18" customHeight="1">
      <c r="A1258" s="450" t="s">
        <v>1423</v>
      </c>
      <c r="B1258" s="447">
        <v>0</v>
      </c>
      <c r="C1258" s="468"/>
      <c r="D1258" s="448"/>
      <c r="E1258" s="441">
        <v>0</v>
      </c>
      <c r="F1258" s="468"/>
      <c r="G1258" s="468"/>
      <c r="H1258" s="468"/>
      <c r="I1258" s="473"/>
      <c r="J1258" s="468"/>
      <c r="K1258" s="468"/>
      <c r="L1258" s="468"/>
      <c r="M1258" s="474"/>
      <c r="N1258" s="474"/>
      <c r="O1258" s="474"/>
      <c r="P1258" s="461">
        <v>0</v>
      </c>
      <c r="Q1258" s="465"/>
    </row>
    <row r="1259" spans="1:17" ht="18" customHeight="1">
      <c r="A1259" s="450" t="s">
        <v>1424</v>
      </c>
      <c r="B1259" s="447">
        <v>0</v>
      </c>
      <c r="C1259" s="468"/>
      <c r="D1259" s="448"/>
      <c r="E1259" s="441">
        <v>0</v>
      </c>
      <c r="F1259" s="468"/>
      <c r="G1259" s="468"/>
      <c r="H1259" s="468"/>
      <c r="I1259" s="473"/>
      <c r="J1259" s="468"/>
      <c r="K1259" s="468"/>
      <c r="L1259" s="468"/>
      <c r="M1259" s="474"/>
      <c r="N1259" s="474"/>
      <c r="O1259" s="474"/>
      <c r="P1259" s="461">
        <v>0</v>
      </c>
      <c r="Q1259" s="465"/>
    </row>
    <row r="1260" spans="1:17" ht="18" customHeight="1">
      <c r="A1260" s="450" t="s">
        <v>1425</v>
      </c>
      <c r="B1260" s="447">
        <v>0</v>
      </c>
      <c r="C1260" s="468"/>
      <c r="D1260" s="448"/>
      <c r="E1260" s="441">
        <v>0</v>
      </c>
      <c r="F1260" s="468"/>
      <c r="G1260" s="468"/>
      <c r="H1260" s="468"/>
      <c r="I1260" s="473"/>
      <c r="J1260" s="468"/>
      <c r="K1260" s="468"/>
      <c r="L1260" s="468"/>
      <c r="M1260" s="474"/>
      <c r="N1260" s="474"/>
      <c r="O1260" s="474"/>
      <c r="P1260" s="461">
        <v>0</v>
      </c>
      <c r="Q1260" s="465"/>
    </row>
    <row r="1261" spans="1:17" ht="18" customHeight="1">
      <c r="A1261" s="450" t="s">
        <v>1426</v>
      </c>
      <c r="B1261" s="447">
        <v>0</v>
      </c>
      <c r="C1261" s="468"/>
      <c r="D1261" s="448"/>
      <c r="E1261" s="441">
        <v>0</v>
      </c>
      <c r="F1261" s="468"/>
      <c r="G1261" s="468"/>
      <c r="H1261" s="468"/>
      <c r="I1261" s="473"/>
      <c r="J1261" s="468"/>
      <c r="K1261" s="468"/>
      <c r="L1261" s="468"/>
      <c r="M1261" s="474"/>
      <c r="N1261" s="474"/>
      <c r="O1261" s="474"/>
      <c r="P1261" s="461">
        <v>0</v>
      </c>
      <c r="Q1261" s="465"/>
    </row>
    <row r="1262" spans="1:17" ht="18" customHeight="1">
      <c r="A1262" s="450" t="s">
        <v>1080</v>
      </c>
      <c r="B1262" s="447">
        <v>0</v>
      </c>
      <c r="C1262" s="468"/>
      <c r="D1262" s="448"/>
      <c r="E1262" s="441">
        <v>0</v>
      </c>
      <c r="F1262" s="468"/>
      <c r="G1262" s="468"/>
      <c r="H1262" s="468"/>
      <c r="I1262" s="473"/>
      <c r="J1262" s="468"/>
      <c r="K1262" s="468"/>
      <c r="L1262" s="468"/>
      <c r="M1262" s="474"/>
      <c r="N1262" s="474"/>
      <c r="O1262" s="474"/>
      <c r="P1262" s="461">
        <v>0</v>
      </c>
      <c r="Q1262" s="465"/>
    </row>
    <row r="1263" spans="1:17" ht="18" customHeight="1">
      <c r="A1263" s="450" t="s">
        <v>1427</v>
      </c>
      <c r="B1263" s="447">
        <v>212</v>
      </c>
      <c r="C1263" s="468">
        <v>109</v>
      </c>
      <c r="D1263" s="448"/>
      <c r="E1263" s="441">
        <v>212</v>
      </c>
      <c r="F1263" s="468"/>
      <c r="G1263" s="468"/>
      <c r="H1263" s="468">
        <v>109</v>
      </c>
      <c r="I1263" s="473"/>
      <c r="J1263" s="468"/>
      <c r="K1263" s="468"/>
      <c r="L1263" s="468">
        <v>109</v>
      </c>
      <c r="M1263" s="474"/>
      <c r="N1263" s="474"/>
      <c r="O1263" s="474"/>
      <c r="P1263" s="461">
        <v>109</v>
      </c>
      <c r="Q1263" s="465"/>
    </row>
    <row r="1264" spans="1:17" ht="18" customHeight="1">
      <c r="A1264" s="450" t="s">
        <v>1428</v>
      </c>
      <c r="B1264" s="468"/>
      <c r="C1264" s="468"/>
      <c r="D1264" s="446">
        <f>SUM(D1265:D1277)</f>
        <v>0</v>
      </c>
      <c r="E1264" s="441">
        <v>0</v>
      </c>
      <c r="F1264" s="468"/>
      <c r="G1264" s="468"/>
      <c r="H1264" s="468"/>
      <c r="I1264" s="473"/>
      <c r="J1264" s="468"/>
      <c r="K1264" s="468"/>
      <c r="L1264" s="468"/>
      <c r="M1264" s="474"/>
      <c r="N1264" s="474"/>
      <c r="O1264" s="474"/>
      <c r="P1264" s="461">
        <v>0</v>
      </c>
      <c r="Q1264" s="465"/>
    </row>
    <row r="1265" spans="1:17" ht="18" customHeight="1">
      <c r="A1265" s="450" t="s">
        <v>1060</v>
      </c>
      <c r="B1265" s="468"/>
      <c r="C1265" s="468"/>
      <c r="D1265" s="448"/>
      <c r="E1265" s="441">
        <v>0</v>
      </c>
      <c r="F1265" s="468"/>
      <c r="G1265" s="468"/>
      <c r="H1265" s="468"/>
      <c r="I1265" s="473"/>
      <c r="J1265" s="468"/>
      <c r="K1265" s="468"/>
      <c r="L1265" s="468"/>
      <c r="M1265" s="474"/>
      <c r="N1265" s="474"/>
      <c r="O1265" s="474"/>
      <c r="P1265" s="461">
        <v>0</v>
      </c>
      <c r="Q1265" s="465"/>
    </row>
    <row r="1266" spans="1:17" ht="18" customHeight="1">
      <c r="A1266" s="450" t="s">
        <v>1061</v>
      </c>
      <c r="B1266" s="468"/>
      <c r="C1266" s="468"/>
      <c r="D1266" s="448"/>
      <c r="E1266" s="441">
        <v>0</v>
      </c>
      <c r="F1266" s="468"/>
      <c r="G1266" s="468"/>
      <c r="H1266" s="468"/>
      <c r="I1266" s="473"/>
      <c r="J1266" s="468"/>
      <c r="K1266" s="468"/>
      <c r="L1266" s="468"/>
      <c r="M1266" s="474"/>
      <c r="N1266" s="474"/>
      <c r="O1266" s="474"/>
      <c r="P1266" s="461">
        <v>0</v>
      </c>
      <c r="Q1266" s="465"/>
    </row>
    <row r="1267" spans="1:17" ht="18" customHeight="1">
      <c r="A1267" s="450" t="s">
        <v>1062</v>
      </c>
      <c r="B1267" s="468"/>
      <c r="C1267" s="468"/>
      <c r="D1267" s="448"/>
      <c r="E1267" s="441">
        <v>0</v>
      </c>
      <c r="F1267" s="468"/>
      <c r="G1267" s="468"/>
      <c r="H1267" s="468"/>
      <c r="I1267" s="473"/>
      <c r="J1267" s="468"/>
      <c r="K1267" s="468"/>
      <c r="L1267" s="468"/>
      <c r="M1267" s="474"/>
      <c r="N1267" s="474"/>
      <c r="O1267" s="474"/>
      <c r="P1267" s="461">
        <v>0</v>
      </c>
      <c r="Q1267" s="465"/>
    </row>
    <row r="1268" spans="1:17" ht="18" customHeight="1">
      <c r="A1268" s="450" t="s">
        <v>1429</v>
      </c>
      <c r="B1268" s="468"/>
      <c r="C1268" s="468"/>
      <c r="D1268" s="448"/>
      <c r="E1268" s="441">
        <v>0</v>
      </c>
      <c r="F1268" s="468"/>
      <c r="G1268" s="468"/>
      <c r="H1268" s="468"/>
      <c r="I1268" s="473"/>
      <c r="J1268" s="468"/>
      <c r="K1268" s="468"/>
      <c r="L1268" s="468"/>
      <c r="M1268" s="474"/>
      <c r="N1268" s="474"/>
      <c r="O1268" s="474"/>
      <c r="P1268" s="461">
        <v>0</v>
      </c>
      <c r="Q1268" s="465"/>
    </row>
    <row r="1269" spans="1:17" ht="18" customHeight="1">
      <c r="A1269" s="450" t="s">
        <v>1430</v>
      </c>
      <c r="B1269" s="468"/>
      <c r="C1269" s="468"/>
      <c r="D1269" s="448"/>
      <c r="E1269" s="441">
        <v>0</v>
      </c>
      <c r="F1269" s="468"/>
      <c r="G1269" s="468"/>
      <c r="H1269" s="468"/>
      <c r="I1269" s="473"/>
      <c r="J1269" s="468"/>
      <c r="K1269" s="468"/>
      <c r="L1269" s="468"/>
      <c r="M1269" s="474"/>
      <c r="N1269" s="474"/>
      <c r="O1269" s="474"/>
      <c r="P1269" s="461">
        <v>0</v>
      </c>
      <c r="Q1269" s="465"/>
    </row>
    <row r="1270" spans="1:17" ht="18" customHeight="1">
      <c r="A1270" s="450" t="s">
        <v>1431</v>
      </c>
      <c r="B1270" s="468"/>
      <c r="C1270" s="468"/>
      <c r="D1270" s="448"/>
      <c r="E1270" s="441">
        <v>0</v>
      </c>
      <c r="F1270" s="468"/>
      <c r="G1270" s="468"/>
      <c r="H1270" s="468"/>
      <c r="I1270" s="473"/>
      <c r="J1270" s="468"/>
      <c r="K1270" s="468"/>
      <c r="L1270" s="468"/>
      <c r="M1270" s="474"/>
      <c r="N1270" s="474"/>
      <c r="O1270" s="474"/>
      <c r="P1270" s="461">
        <v>0</v>
      </c>
      <c r="Q1270" s="465"/>
    </row>
    <row r="1271" spans="1:17" ht="18" customHeight="1">
      <c r="A1271" s="450" t="s">
        <v>1432</v>
      </c>
      <c r="B1271" s="468"/>
      <c r="C1271" s="468"/>
      <c r="D1271" s="448"/>
      <c r="E1271" s="441">
        <v>0</v>
      </c>
      <c r="F1271" s="468"/>
      <c r="G1271" s="468"/>
      <c r="H1271" s="468"/>
      <c r="I1271" s="473"/>
      <c r="J1271" s="468"/>
      <c r="K1271" s="468"/>
      <c r="L1271" s="468"/>
      <c r="M1271" s="474"/>
      <c r="N1271" s="474"/>
      <c r="O1271" s="474"/>
      <c r="P1271" s="461">
        <v>0</v>
      </c>
      <c r="Q1271" s="465"/>
    </row>
    <row r="1272" spans="1:17" ht="18" customHeight="1">
      <c r="A1272" s="450" t="s">
        <v>1433</v>
      </c>
      <c r="B1272" s="468"/>
      <c r="C1272" s="468"/>
      <c r="D1272" s="448"/>
      <c r="E1272" s="441">
        <v>0</v>
      </c>
      <c r="F1272" s="468"/>
      <c r="G1272" s="468"/>
      <c r="H1272" s="468"/>
      <c r="I1272" s="473"/>
      <c r="J1272" s="468"/>
      <c r="K1272" s="468"/>
      <c r="L1272" s="468"/>
      <c r="M1272" s="474"/>
      <c r="N1272" s="474"/>
      <c r="O1272" s="474"/>
      <c r="P1272" s="461">
        <v>0</v>
      </c>
      <c r="Q1272" s="465"/>
    </row>
    <row r="1273" spans="1:17" ht="18" customHeight="1">
      <c r="A1273" s="450" t="s">
        <v>1434</v>
      </c>
      <c r="B1273" s="468"/>
      <c r="C1273" s="468"/>
      <c r="D1273" s="448"/>
      <c r="E1273" s="441">
        <v>0</v>
      </c>
      <c r="F1273" s="468"/>
      <c r="G1273" s="468"/>
      <c r="H1273" s="468"/>
      <c r="I1273" s="473"/>
      <c r="J1273" s="468"/>
      <c r="K1273" s="468"/>
      <c r="L1273" s="468"/>
      <c r="M1273" s="474"/>
      <c r="N1273" s="474"/>
      <c r="O1273" s="474"/>
      <c r="P1273" s="461">
        <v>0</v>
      </c>
      <c r="Q1273" s="465"/>
    </row>
    <row r="1274" spans="1:17" ht="18" customHeight="1">
      <c r="A1274" s="450" t="s">
        <v>1435</v>
      </c>
      <c r="B1274" s="468"/>
      <c r="C1274" s="468"/>
      <c r="D1274" s="448"/>
      <c r="E1274" s="441">
        <v>0</v>
      </c>
      <c r="F1274" s="468"/>
      <c r="G1274" s="468"/>
      <c r="H1274" s="468"/>
      <c r="I1274" s="473"/>
      <c r="J1274" s="468"/>
      <c r="K1274" s="468"/>
      <c r="L1274" s="468"/>
      <c r="M1274" s="474"/>
      <c r="N1274" s="474"/>
      <c r="O1274" s="474"/>
      <c r="P1274" s="461">
        <v>0</v>
      </c>
      <c r="Q1274" s="465"/>
    </row>
    <row r="1275" spans="1:17" ht="18" customHeight="1">
      <c r="A1275" s="450" t="s">
        <v>1436</v>
      </c>
      <c r="B1275" s="468"/>
      <c r="C1275" s="468"/>
      <c r="D1275" s="448"/>
      <c r="E1275" s="441">
        <v>0</v>
      </c>
      <c r="F1275" s="468"/>
      <c r="G1275" s="468"/>
      <c r="H1275" s="468"/>
      <c r="I1275" s="473"/>
      <c r="J1275" s="468"/>
      <c r="K1275" s="468"/>
      <c r="L1275" s="468"/>
      <c r="M1275" s="474"/>
      <c r="N1275" s="474"/>
      <c r="O1275" s="474"/>
      <c r="P1275" s="461">
        <v>0</v>
      </c>
      <c r="Q1275" s="465"/>
    </row>
    <row r="1276" spans="1:17" ht="18" customHeight="1">
      <c r="A1276" s="450" t="s">
        <v>1080</v>
      </c>
      <c r="B1276" s="468"/>
      <c r="C1276" s="468"/>
      <c r="D1276" s="448"/>
      <c r="E1276" s="441">
        <v>0</v>
      </c>
      <c r="F1276" s="468"/>
      <c r="G1276" s="468"/>
      <c r="H1276" s="468"/>
      <c r="I1276" s="473"/>
      <c r="J1276" s="468"/>
      <c r="K1276" s="468"/>
      <c r="L1276" s="468"/>
      <c r="M1276" s="474"/>
      <c r="N1276" s="474"/>
      <c r="O1276" s="474"/>
      <c r="P1276" s="461">
        <v>0</v>
      </c>
      <c r="Q1276" s="465"/>
    </row>
    <row r="1277" spans="1:17" ht="18" customHeight="1">
      <c r="A1277" s="450" t="s">
        <v>1437</v>
      </c>
      <c r="B1277" s="468"/>
      <c r="C1277" s="468"/>
      <c r="D1277" s="448"/>
      <c r="E1277" s="441">
        <v>0</v>
      </c>
      <c r="F1277" s="468"/>
      <c r="G1277" s="468"/>
      <c r="H1277" s="468"/>
      <c r="I1277" s="473"/>
      <c r="J1277" s="468"/>
      <c r="K1277" s="468"/>
      <c r="L1277" s="468"/>
      <c r="M1277" s="474"/>
      <c r="N1277" s="474"/>
      <c r="O1277" s="474"/>
      <c r="P1277" s="461">
        <v>0</v>
      </c>
      <c r="Q1277" s="465"/>
    </row>
    <row r="1278" spans="1:17" ht="18" customHeight="1">
      <c r="A1278" s="450" t="s">
        <v>1438</v>
      </c>
      <c r="B1278" s="468"/>
      <c r="C1278" s="468"/>
      <c r="D1278" s="446">
        <f>SUM(D1279:D1282)</f>
        <v>0</v>
      </c>
      <c r="E1278" s="441">
        <v>0</v>
      </c>
      <c r="F1278" s="468"/>
      <c r="G1278" s="468"/>
      <c r="H1278" s="468"/>
      <c r="I1278" s="473"/>
      <c r="J1278" s="468"/>
      <c r="K1278" s="468"/>
      <c r="L1278" s="468"/>
      <c r="M1278" s="474"/>
      <c r="N1278" s="474"/>
      <c r="O1278" s="474"/>
      <c r="P1278" s="461">
        <v>0</v>
      </c>
      <c r="Q1278" s="465"/>
    </row>
    <row r="1279" spans="1:17" ht="18" customHeight="1">
      <c r="A1279" s="450" t="s">
        <v>1439</v>
      </c>
      <c r="B1279" s="468"/>
      <c r="C1279" s="468"/>
      <c r="D1279" s="448"/>
      <c r="E1279" s="441">
        <v>0</v>
      </c>
      <c r="F1279" s="468"/>
      <c r="G1279" s="468"/>
      <c r="H1279" s="468"/>
      <c r="I1279" s="473"/>
      <c r="J1279" s="468"/>
      <c r="K1279" s="468"/>
      <c r="L1279" s="468"/>
      <c r="M1279" s="474"/>
      <c r="N1279" s="474"/>
      <c r="O1279" s="474"/>
      <c r="P1279" s="461">
        <v>0</v>
      </c>
      <c r="Q1279" s="465"/>
    </row>
    <row r="1280" spans="1:17" ht="18" customHeight="1">
      <c r="A1280" s="450" t="s">
        <v>1440</v>
      </c>
      <c r="B1280" s="468"/>
      <c r="C1280" s="468"/>
      <c r="D1280" s="448"/>
      <c r="E1280" s="441">
        <v>0</v>
      </c>
      <c r="F1280" s="468"/>
      <c r="G1280" s="468"/>
      <c r="H1280" s="468"/>
      <c r="I1280" s="473"/>
      <c r="J1280" s="468"/>
      <c r="K1280" s="468"/>
      <c r="L1280" s="468"/>
      <c r="M1280" s="474"/>
      <c r="N1280" s="474"/>
      <c r="O1280" s="474"/>
      <c r="P1280" s="461">
        <v>0</v>
      </c>
      <c r="Q1280" s="465"/>
    </row>
    <row r="1281" spans="1:17" ht="18" customHeight="1">
      <c r="A1281" s="450" t="s">
        <v>1441</v>
      </c>
      <c r="B1281" s="468"/>
      <c r="C1281" s="468"/>
      <c r="D1281" s="448"/>
      <c r="E1281" s="441">
        <v>0</v>
      </c>
      <c r="F1281" s="468"/>
      <c r="G1281" s="468"/>
      <c r="H1281" s="468"/>
      <c r="I1281" s="473"/>
      <c r="J1281" s="468"/>
      <c r="K1281" s="468"/>
      <c r="L1281" s="468"/>
      <c r="M1281" s="474"/>
      <c r="N1281" s="474"/>
      <c r="O1281" s="474"/>
      <c r="P1281" s="461">
        <v>0</v>
      </c>
      <c r="Q1281" s="465"/>
    </row>
    <row r="1282" spans="1:17" ht="18" customHeight="1">
      <c r="A1282" s="450" t="s">
        <v>1442</v>
      </c>
      <c r="B1282" s="468"/>
      <c r="C1282" s="468"/>
      <c r="D1282" s="448"/>
      <c r="E1282" s="441">
        <v>0</v>
      </c>
      <c r="F1282" s="468"/>
      <c r="G1282" s="468"/>
      <c r="H1282" s="468"/>
      <c r="I1282" s="473"/>
      <c r="J1282" s="468"/>
      <c r="K1282" s="468"/>
      <c r="L1282" s="468"/>
      <c r="M1282" s="474"/>
      <c r="N1282" s="474"/>
      <c r="O1282" s="474"/>
      <c r="P1282" s="461">
        <v>0</v>
      </c>
      <c r="Q1282" s="465"/>
    </row>
    <row r="1283" spans="1:17" ht="18" customHeight="1">
      <c r="A1283" s="450" t="s">
        <v>1443</v>
      </c>
      <c r="B1283" s="468"/>
      <c r="C1283" s="468"/>
      <c r="D1283" s="446">
        <f>SUM(D1284:D1288)</f>
        <v>0</v>
      </c>
      <c r="E1283" s="441">
        <v>0</v>
      </c>
      <c r="F1283" s="468"/>
      <c r="G1283" s="468"/>
      <c r="H1283" s="468"/>
      <c r="I1283" s="473"/>
      <c r="J1283" s="468"/>
      <c r="K1283" s="468"/>
      <c r="L1283" s="468"/>
      <c r="M1283" s="474"/>
      <c r="N1283" s="474"/>
      <c r="O1283" s="474"/>
      <c r="P1283" s="461">
        <v>0</v>
      </c>
      <c r="Q1283" s="465"/>
    </row>
    <row r="1284" spans="1:17" ht="18" customHeight="1">
      <c r="A1284" s="450" t="s">
        <v>1444</v>
      </c>
      <c r="B1284" s="468"/>
      <c r="C1284" s="468"/>
      <c r="D1284" s="448"/>
      <c r="E1284" s="441">
        <v>0</v>
      </c>
      <c r="F1284" s="468"/>
      <c r="G1284" s="468"/>
      <c r="H1284" s="468"/>
      <c r="I1284" s="473"/>
      <c r="J1284" s="468"/>
      <c r="K1284" s="468"/>
      <c r="L1284" s="468"/>
      <c r="M1284" s="474"/>
      <c r="N1284" s="474"/>
      <c r="O1284" s="474"/>
      <c r="P1284" s="461">
        <v>0</v>
      </c>
      <c r="Q1284" s="465"/>
    </row>
    <row r="1285" spans="1:17" ht="18" customHeight="1">
      <c r="A1285" s="450" t="s">
        <v>1445</v>
      </c>
      <c r="B1285" s="468"/>
      <c r="C1285" s="468"/>
      <c r="D1285" s="448"/>
      <c r="E1285" s="441">
        <v>0</v>
      </c>
      <c r="F1285" s="468"/>
      <c r="G1285" s="468"/>
      <c r="H1285" s="468"/>
      <c r="I1285" s="473"/>
      <c r="J1285" s="468"/>
      <c r="K1285" s="468"/>
      <c r="L1285" s="468"/>
      <c r="M1285" s="474"/>
      <c r="N1285" s="474"/>
      <c r="O1285" s="474"/>
      <c r="P1285" s="461">
        <v>0</v>
      </c>
      <c r="Q1285" s="465"/>
    </row>
    <row r="1286" spans="1:17" ht="18" customHeight="1">
      <c r="A1286" s="450" t="s">
        <v>1446</v>
      </c>
      <c r="B1286" s="468"/>
      <c r="C1286" s="468"/>
      <c r="D1286" s="448"/>
      <c r="E1286" s="441">
        <v>0</v>
      </c>
      <c r="F1286" s="468"/>
      <c r="G1286" s="468"/>
      <c r="H1286" s="468"/>
      <c r="I1286" s="473"/>
      <c r="J1286" s="468"/>
      <c r="K1286" s="468"/>
      <c r="L1286" s="468"/>
      <c r="M1286" s="474"/>
      <c r="N1286" s="474"/>
      <c r="O1286" s="474"/>
      <c r="P1286" s="461">
        <v>0</v>
      </c>
      <c r="Q1286" s="465"/>
    </row>
    <row r="1287" spans="1:17" ht="18" customHeight="1">
      <c r="A1287" s="450" t="s">
        <v>1447</v>
      </c>
      <c r="B1287" s="468"/>
      <c r="C1287" s="468"/>
      <c r="D1287" s="448"/>
      <c r="E1287" s="441">
        <v>0</v>
      </c>
      <c r="F1287" s="468"/>
      <c r="G1287" s="468"/>
      <c r="H1287" s="468"/>
      <c r="I1287" s="473"/>
      <c r="J1287" s="468"/>
      <c r="K1287" s="468"/>
      <c r="L1287" s="468"/>
      <c r="M1287" s="474"/>
      <c r="N1287" s="474"/>
      <c r="O1287" s="474"/>
      <c r="P1287" s="461">
        <v>0</v>
      </c>
      <c r="Q1287" s="465"/>
    </row>
    <row r="1288" spans="1:17" ht="18" customHeight="1">
      <c r="A1288" s="450" t="s">
        <v>1448</v>
      </c>
      <c r="B1288" s="468"/>
      <c r="C1288" s="468"/>
      <c r="D1288" s="448"/>
      <c r="E1288" s="441">
        <v>0</v>
      </c>
      <c r="F1288" s="468"/>
      <c r="G1288" s="468"/>
      <c r="H1288" s="468"/>
      <c r="I1288" s="473"/>
      <c r="J1288" s="468"/>
      <c r="K1288" s="468"/>
      <c r="L1288" s="468"/>
      <c r="M1288" s="474"/>
      <c r="N1288" s="474"/>
      <c r="O1288" s="474"/>
      <c r="P1288" s="461">
        <v>0</v>
      </c>
      <c r="Q1288" s="465"/>
    </row>
    <row r="1289" spans="1:17" ht="18" customHeight="1">
      <c r="A1289" s="450" t="s">
        <v>1449</v>
      </c>
      <c r="B1289" s="468"/>
      <c r="C1289" s="468"/>
      <c r="D1289" s="446">
        <f>SUM(D1290:D1300)</f>
        <v>0</v>
      </c>
      <c r="E1289" s="441">
        <v>0</v>
      </c>
      <c r="F1289" s="468"/>
      <c r="G1289" s="468"/>
      <c r="H1289" s="468"/>
      <c r="I1289" s="473"/>
      <c r="J1289" s="468"/>
      <c r="K1289" s="468"/>
      <c r="L1289" s="468"/>
      <c r="M1289" s="474"/>
      <c r="N1289" s="474"/>
      <c r="O1289" s="474"/>
      <c r="P1289" s="461">
        <v>0</v>
      </c>
      <c r="Q1289" s="465"/>
    </row>
    <row r="1290" spans="1:17" s="425" customFormat="1" ht="18" customHeight="1">
      <c r="A1290" s="450" t="s">
        <v>1450</v>
      </c>
      <c r="B1290" s="468"/>
      <c r="C1290" s="468"/>
      <c r="D1290" s="448"/>
      <c r="E1290" s="441">
        <v>0</v>
      </c>
      <c r="F1290" s="468"/>
      <c r="G1290" s="468"/>
      <c r="H1290" s="468"/>
      <c r="I1290" s="473"/>
      <c r="J1290" s="468"/>
      <c r="K1290" s="468"/>
      <c r="L1290" s="468"/>
      <c r="M1290" s="474"/>
      <c r="N1290" s="474"/>
      <c r="O1290" s="474"/>
      <c r="P1290" s="461">
        <v>0</v>
      </c>
      <c r="Q1290" s="464"/>
    </row>
    <row r="1291" spans="1:17" s="425" customFormat="1" ht="18" customHeight="1">
      <c r="A1291" s="450" t="s">
        <v>1451</v>
      </c>
      <c r="B1291" s="468"/>
      <c r="C1291" s="468"/>
      <c r="D1291" s="448"/>
      <c r="E1291" s="441">
        <v>0</v>
      </c>
      <c r="F1291" s="468"/>
      <c r="G1291" s="468"/>
      <c r="H1291" s="468"/>
      <c r="I1291" s="473"/>
      <c r="J1291" s="468"/>
      <c r="K1291" s="468"/>
      <c r="L1291" s="468"/>
      <c r="M1291" s="474"/>
      <c r="N1291" s="474"/>
      <c r="O1291" s="474"/>
      <c r="P1291" s="461">
        <v>0</v>
      </c>
      <c r="Q1291" s="464"/>
    </row>
    <row r="1292" spans="1:17" ht="18" customHeight="1">
      <c r="A1292" s="450" t="s">
        <v>1452</v>
      </c>
      <c r="B1292" s="468"/>
      <c r="C1292" s="468"/>
      <c r="D1292" s="448"/>
      <c r="E1292" s="441">
        <v>0</v>
      </c>
      <c r="F1292" s="468"/>
      <c r="G1292" s="468"/>
      <c r="H1292" s="468"/>
      <c r="I1292" s="473"/>
      <c r="J1292" s="468"/>
      <c r="K1292" s="468"/>
      <c r="L1292" s="468"/>
      <c r="M1292" s="474"/>
      <c r="N1292" s="474"/>
      <c r="O1292" s="474"/>
      <c r="P1292" s="461">
        <v>0</v>
      </c>
      <c r="Q1292" s="465"/>
    </row>
    <row r="1293" spans="1:17" ht="18" customHeight="1">
      <c r="A1293" s="450" t="s">
        <v>1453</v>
      </c>
      <c r="B1293" s="468"/>
      <c r="C1293" s="468"/>
      <c r="D1293" s="448"/>
      <c r="E1293" s="441">
        <v>0</v>
      </c>
      <c r="F1293" s="468"/>
      <c r="G1293" s="468"/>
      <c r="H1293" s="468"/>
      <c r="I1293" s="473"/>
      <c r="J1293" s="468"/>
      <c r="K1293" s="468"/>
      <c r="L1293" s="468"/>
      <c r="M1293" s="474"/>
      <c r="N1293" s="474"/>
      <c r="O1293" s="474"/>
      <c r="P1293" s="461">
        <v>0</v>
      </c>
      <c r="Q1293" s="465"/>
    </row>
    <row r="1294" spans="1:17" ht="18" customHeight="1">
      <c r="A1294" s="450" t="s">
        <v>1454</v>
      </c>
      <c r="B1294" s="468"/>
      <c r="C1294" s="468"/>
      <c r="D1294" s="448"/>
      <c r="E1294" s="441">
        <v>0</v>
      </c>
      <c r="F1294" s="468"/>
      <c r="G1294" s="468"/>
      <c r="H1294" s="468"/>
      <c r="I1294" s="473"/>
      <c r="J1294" s="468"/>
      <c r="K1294" s="468"/>
      <c r="L1294" s="468"/>
      <c r="M1294" s="474"/>
      <c r="N1294" s="474"/>
      <c r="O1294" s="474"/>
      <c r="P1294" s="461">
        <v>0</v>
      </c>
      <c r="Q1294" s="465"/>
    </row>
    <row r="1295" spans="1:17" ht="18" customHeight="1">
      <c r="A1295" s="450" t="s">
        <v>1455</v>
      </c>
      <c r="B1295" s="468"/>
      <c r="C1295" s="468"/>
      <c r="D1295" s="448"/>
      <c r="E1295" s="441">
        <v>0</v>
      </c>
      <c r="F1295" s="468"/>
      <c r="G1295" s="468"/>
      <c r="H1295" s="468"/>
      <c r="I1295" s="473"/>
      <c r="J1295" s="468"/>
      <c r="K1295" s="468"/>
      <c r="L1295" s="468"/>
      <c r="M1295" s="474"/>
      <c r="N1295" s="474"/>
      <c r="O1295" s="474"/>
      <c r="P1295" s="461">
        <v>0</v>
      </c>
      <c r="Q1295" s="465"/>
    </row>
    <row r="1296" spans="1:17" ht="18" customHeight="1">
      <c r="A1296" s="450" t="s">
        <v>1456</v>
      </c>
      <c r="B1296" s="468"/>
      <c r="C1296" s="468"/>
      <c r="D1296" s="448"/>
      <c r="E1296" s="441">
        <v>0</v>
      </c>
      <c r="F1296" s="468"/>
      <c r="G1296" s="468"/>
      <c r="H1296" s="468"/>
      <c r="I1296" s="473"/>
      <c r="J1296" s="468"/>
      <c r="K1296" s="468"/>
      <c r="L1296" s="468"/>
      <c r="M1296" s="474"/>
      <c r="N1296" s="474"/>
      <c r="O1296" s="474"/>
      <c r="P1296" s="461">
        <v>0</v>
      </c>
      <c r="Q1296" s="465"/>
    </row>
    <row r="1297" spans="1:17" s="425" customFormat="1" ht="18" customHeight="1">
      <c r="A1297" s="450" t="s">
        <v>1457</v>
      </c>
      <c r="B1297" s="468"/>
      <c r="C1297" s="468"/>
      <c r="D1297" s="448"/>
      <c r="E1297" s="441">
        <v>0</v>
      </c>
      <c r="F1297" s="468"/>
      <c r="G1297" s="468"/>
      <c r="H1297" s="468"/>
      <c r="I1297" s="473"/>
      <c r="J1297" s="468"/>
      <c r="K1297" s="468"/>
      <c r="L1297" s="468"/>
      <c r="M1297" s="474"/>
      <c r="N1297" s="474"/>
      <c r="O1297" s="474"/>
      <c r="P1297" s="461">
        <v>0</v>
      </c>
      <c r="Q1297" s="464"/>
    </row>
    <row r="1298" spans="1:17" ht="18" customHeight="1">
      <c r="A1298" s="450" t="s">
        <v>1458</v>
      </c>
      <c r="B1298" s="468"/>
      <c r="C1298" s="468"/>
      <c r="D1298" s="448"/>
      <c r="E1298" s="441">
        <v>0</v>
      </c>
      <c r="F1298" s="468"/>
      <c r="G1298" s="468"/>
      <c r="H1298" s="468"/>
      <c r="I1298" s="473"/>
      <c r="J1298" s="468"/>
      <c r="K1298" s="468"/>
      <c r="L1298" s="468"/>
      <c r="M1298" s="474"/>
      <c r="N1298" s="474"/>
      <c r="O1298" s="474"/>
      <c r="P1298" s="461">
        <v>0</v>
      </c>
      <c r="Q1298" s="465"/>
    </row>
    <row r="1299" spans="1:17" ht="18" customHeight="1">
      <c r="A1299" s="450" t="s">
        <v>1459</v>
      </c>
      <c r="B1299" s="468"/>
      <c r="C1299" s="468"/>
      <c r="D1299" s="448"/>
      <c r="E1299" s="441">
        <v>0</v>
      </c>
      <c r="F1299" s="468"/>
      <c r="G1299" s="468"/>
      <c r="H1299" s="468"/>
      <c r="I1299" s="473"/>
      <c r="J1299" s="468"/>
      <c r="K1299" s="468"/>
      <c r="L1299" s="468"/>
      <c r="M1299" s="474"/>
      <c r="N1299" s="474"/>
      <c r="O1299" s="474"/>
      <c r="P1299" s="461">
        <v>0</v>
      </c>
      <c r="Q1299" s="465"/>
    </row>
    <row r="1300" spans="1:16" ht="18" customHeight="1">
      <c r="A1300" s="450" t="s">
        <v>1460</v>
      </c>
      <c r="B1300" s="468"/>
      <c r="C1300" s="468"/>
      <c r="D1300" s="448"/>
      <c r="E1300" s="441">
        <v>0</v>
      </c>
      <c r="F1300" s="468"/>
      <c r="G1300" s="468"/>
      <c r="H1300" s="468"/>
      <c r="I1300" s="473"/>
      <c r="J1300" s="468"/>
      <c r="K1300" s="468"/>
      <c r="L1300" s="468"/>
      <c r="M1300" s="492"/>
      <c r="N1300" s="492"/>
      <c r="O1300" s="492"/>
      <c r="P1300" s="461">
        <v>0</v>
      </c>
    </row>
    <row r="1301" spans="1:16" ht="18" customHeight="1">
      <c r="A1301" s="442" t="s">
        <v>1461</v>
      </c>
      <c r="B1301" s="493">
        <v>700</v>
      </c>
      <c r="C1301" s="493">
        <v>700</v>
      </c>
      <c r="D1301" s="481"/>
      <c r="E1301" s="441"/>
      <c r="F1301" s="493"/>
      <c r="G1301" s="493"/>
      <c r="H1301" s="493">
        <v>700</v>
      </c>
      <c r="I1301" s="499"/>
      <c r="J1301" s="493"/>
      <c r="K1301" s="493"/>
      <c r="L1301" s="493">
        <v>700</v>
      </c>
      <c r="M1301" s="492"/>
      <c r="N1301" s="492"/>
      <c r="O1301" s="492"/>
      <c r="P1301" s="461">
        <v>700</v>
      </c>
    </row>
    <row r="1302" spans="1:16" ht="14.25">
      <c r="A1302" s="442" t="s">
        <v>1462</v>
      </c>
      <c r="B1302" s="482">
        <f aca="true" t="shared" si="232" ref="B1302:O1302">B1303</f>
        <v>1408</v>
      </c>
      <c r="C1302" s="482">
        <f t="shared" si="232"/>
        <v>1408</v>
      </c>
      <c r="D1302" s="481">
        <f t="shared" si="232"/>
        <v>0</v>
      </c>
      <c r="E1302" s="441">
        <v>1800</v>
      </c>
      <c r="F1302" s="482">
        <f t="shared" si="232"/>
        <v>0</v>
      </c>
      <c r="G1302" s="482">
        <f t="shared" si="232"/>
        <v>0</v>
      </c>
      <c r="H1302" s="482">
        <f t="shared" si="232"/>
        <v>1408</v>
      </c>
      <c r="I1302" s="482">
        <f t="shared" si="232"/>
        <v>0</v>
      </c>
      <c r="J1302" s="482">
        <f t="shared" si="232"/>
        <v>0</v>
      </c>
      <c r="K1302" s="482">
        <f t="shared" si="232"/>
        <v>0</v>
      </c>
      <c r="L1302" s="482">
        <f t="shared" si="232"/>
        <v>1408</v>
      </c>
      <c r="M1302" s="482">
        <f t="shared" si="232"/>
        <v>0</v>
      </c>
      <c r="N1302" s="482">
        <f t="shared" si="232"/>
        <v>0</v>
      </c>
      <c r="O1302" s="482">
        <f t="shared" si="232"/>
        <v>0</v>
      </c>
      <c r="P1302" s="461">
        <v>1408</v>
      </c>
    </row>
    <row r="1303" spans="1:16" ht="13.5">
      <c r="A1303" s="484" t="s">
        <v>1463</v>
      </c>
      <c r="B1303" s="445">
        <f aca="true" t="shared" si="233" ref="B1303:O1303">B1304</f>
        <v>1408</v>
      </c>
      <c r="C1303" s="445">
        <f t="shared" si="233"/>
        <v>1408</v>
      </c>
      <c r="D1303" s="446">
        <f>SUM(D1304:D1307)</f>
        <v>0</v>
      </c>
      <c r="E1303" s="441">
        <v>1800</v>
      </c>
      <c r="F1303" s="445">
        <f t="shared" si="233"/>
        <v>0</v>
      </c>
      <c r="G1303" s="445">
        <f t="shared" si="233"/>
        <v>0</v>
      </c>
      <c r="H1303" s="445">
        <f t="shared" si="233"/>
        <v>1408</v>
      </c>
      <c r="I1303" s="445">
        <f t="shared" si="233"/>
        <v>0</v>
      </c>
      <c r="J1303" s="445">
        <f t="shared" si="233"/>
        <v>0</v>
      </c>
      <c r="K1303" s="445">
        <f t="shared" si="233"/>
        <v>0</v>
      </c>
      <c r="L1303" s="445">
        <f t="shared" si="233"/>
        <v>1408</v>
      </c>
      <c r="M1303" s="445">
        <f t="shared" si="233"/>
        <v>0</v>
      </c>
      <c r="N1303" s="445">
        <f t="shared" si="233"/>
        <v>0</v>
      </c>
      <c r="O1303" s="445">
        <f t="shared" si="233"/>
        <v>0</v>
      </c>
      <c r="P1303" s="461">
        <v>1408</v>
      </c>
    </row>
    <row r="1304" spans="1:16" ht="15">
      <c r="A1304" s="485" t="s">
        <v>1464</v>
      </c>
      <c r="B1304" s="445">
        <v>1408</v>
      </c>
      <c r="C1304" s="445">
        <v>1408</v>
      </c>
      <c r="D1304" s="448"/>
      <c r="E1304" s="441">
        <v>1800</v>
      </c>
      <c r="F1304" s="445">
        <f>SUM(F1305:F1311)</f>
        <v>0</v>
      </c>
      <c r="G1304" s="445">
        <f>SUM(G1305:G1311)</f>
        <v>0</v>
      </c>
      <c r="H1304" s="445">
        <v>1408</v>
      </c>
      <c r="I1304" s="445">
        <f>SUM(I1305:I1311)</f>
        <v>0</v>
      </c>
      <c r="J1304" s="445">
        <f>SUM(J1305:J1311)</f>
        <v>0</v>
      </c>
      <c r="K1304" s="445">
        <f>SUM(K1305:K1311)</f>
        <v>0</v>
      </c>
      <c r="L1304" s="445">
        <v>1408</v>
      </c>
      <c r="M1304" s="474"/>
      <c r="N1304" s="474"/>
      <c r="O1304" s="474"/>
      <c r="P1304" s="461">
        <v>1408</v>
      </c>
    </row>
    <row r="1305" spans="1:16" ht="15">
      <c r="A1305" s="485" t="s">
        <v>1465</v>
      </c>
      <c r="B1305" s="447"/>
      <c r="C1305" s="447"/>
      <c r="D1305" s="448"/>
      <c r="E1305" s="441">
        <v>0</v>
      </c>
      <c r="F1305" s="468"/>
      <c r="G1305" s="468"/>
      <c r="H1305" s="447"/>
      <c r="I1305" s="473"/>
      <c r="J1305" s="468"/>
      <c r="K1305" s="468"/>
      <c r="L1305" s="447"/>
      <c r="M1305" s="474"/>
      <c r="N1305" s="474"/>
      <c r="O1305" s="474"/>
      <c r="P1305" s="461">
        <v>0</v>
      </c>
    </row>
    <row r="1306" spans="1:16" ht="15">
      <c r="A1306" s="485" t="s">
        <v>1466</v>
      </c>
      <c r="B1306" s="447">
        <v>70</v>
      </c>
      <c r="C1306" s="447">
        <v>70</v>
      </c>
      <c r="D1306" s="448"/>
      <c r="E1306" s="441">
        <v>70</v>
      </c>
      <c r="F1306" s="468"/>
      <c r="G1306" s="468"/>
      <c r="H1306" s="447">
        <v>70</v>
      </c>
      <c r="I1306" s="473"/>
      <c r="J1306" s="468"/>
      <c r="K1306" s="468"/>
      <c r="L1306" s="447">
        <v>70</v>
      </c>
      <c r="M1306" s="474"/>
      <c r="N1306" s="474"/>
      <c r="O1306" s="474"/>
      <c r="P1306" s="461">
        <v>70</v>
      </c>
    </row>
    <row r="1307" spans="1:16" ht="15">
      <c r="A1307" s="485" t="s">
        <v>1467</v>
      </c>
      <c r="B1307" s="447">
        <v>638</v>
      </c>
      <c r="C1307" s="447">
        <v>638</v>
      </c>
      <c r="D1307" s="448"/>
      <c r="E1307" s="441">
        <v>638</v>
      </c>
      <c r="F1307" s="468"/>
      <c r="G1307" s="468"/>
      <c r="H1307" s="447">
        <v>638</v>
      </c>
      <c r="I1307" s="473"/>
      <c r="J1307" s="468"/>
      <c r="K1307" s="468"/>
      <c r="L1307" s="447">
        <v>638</v>
      </c>
      <c r="M1307" s="482" t="e">
        <f>SUM(#REF!)</f>
        <v>#REF!</v>
      </c>
      <c r="N1307" s="482" t="e">
        <f>SUM(#REF!)</f>
        <v>#REF!</v>
      </c>
      <c r="O1307" s="482"/>
      <c r="P1307" s="461">
        <v>638</v>
      </c>
    </row>
    <row r="1308" spans="1:16" ht="15">
      <c r="A1308" s="494" t="s">
        <v>1468</v>
      </c>
      <c r="B1308" s="447"/>
      <c r="C1308" s="447"/>
      <c r="D1308" s="481">
        <f>D1309</f>
        <v>0</v>
      </c>
      <c r="E1308" s="441">
        <v>0</v>
      </c>
      <c r="F1308" s="468"/>
      <c r="G1308" s="468"/>
      <c r="H1308" s="447"/>
      <c r="I1308" s="473"/>
      <c r="J1308" s="468"/>
      <c r="K1308" s="468"/>
      <c r="L1308" s="447"/>
      <c r="M1308" s="482"/>
      <c r="N1308" s="482"/>
      <c r="O1308" s="482"/>
      <c r="P1308" s="461">
        <v>0</v>
      </c>
    </row>
    <row r="1309" spans="1:16" ht="15">
      <c r="A1309" s="485" t="s">
        <v>1469</v>
      </c>
      <c r="B1309" s="447"/>
      <c r="C1309" s="447"/>
      <c r="D1309" s="448"/>
      <c r="E1309" s="441">
        <v>0</v>
      </c>
      <c r="F1309" s="468"/>
      <c r="G1309" s="468"/>
      <c r="H1309" s="447"/>
      <c r="I1309" s="473"/>
      <c r="J1309" s="468"/>
      <c r="K1309" s="468"/>
      <c r="L1309" s="447"/>
      <c r="M1309" s="482"/>
      <c r="N1309" s="482"/>
      <c r="O1309" s="482"/>
      <c r="P1309" s="461">
        <v>0</v>
      </c>
    </row>
    <row r="1310" spans="1:16" s="425" customFormat="1" ht="13.5">
      <c r="A1310" s="494" t="s">
        <v>1470</v>
      </c>
      <c r="B1310" s="482">
        <f aca="true" t="shared" si="234" ref="B1310:H1310">B1311+B1312</f>
        <v>10279</v>
      </c>
      <c r="C1310" s="482">
        <f t="shared" si="234"/>
        <v>6124</v>
      </c>
      <c r="D1310" s="481">
        <f>SUM(D1311:D1312)</f>
        <v>18</v>
      </c>
      <c r="E1310" s="441">
        <v>1567</v>
      </c>
      <c r="F1310" s="482">
        <f t="shared" si="234"/>
        <v>0</v>
      </c>
      <c r="G1310" s="482">
        <f t="shared" si="234"/>
        <v>0</v>
      </c>
      <c r="H1310" s="482">
        <f t="shared" si="234"/>
        <v>6124</v>
      </c>
      <c r="I1310" s="482">
        <f aca="true" t="shared" si="235" ref="I1310:O1310">I1311+I1312</f>
        <v>0</v>
      </c>
      <c r="J1310" s="482">
        <f t="shared" si="235"/>
        <v>0</v>
      </c>
      <c r="K1310" s="482">
        <f t="shared" si="235"/>
        <v>0</v>
      </c>
      <c r="L1310" s="482">
        <f t="shared" si="235"/>
        <v>6124</v>
      </c>
      <c r="M1310" s="482">
        <f t="shared" si="235"/>
        <v>0</v>
      </c>
      <c r="N1310" s="482">
        <f t="shared" si="235"/>
        <v>0</v>
      </c>
      <c r="O1310" s="482">
        <f t="shared" si="235"/>
        <v>0</v>
      </c>
      <c r="P1310" s="461">
        <v>6380</v>
      </c>
    </row>
    <row r="1311" spans="1:16" ht="15">
      <c r="A1311" s="485" t="s">
        <v>1471</v>
      </c>
      <c r="B1311" s="447"/>
      <c r="C1311" s="447"/>
      <c r="D1311" s="448"/>
      <c r="E1311" s="441">
        <v>0</v>
      </c>
      <c r="F1311" s="468"/>
      <c r="G1311" s="468"/>
      <c r="H1311" s="447"/>
      <c r="I1311" s="473"/>
      <c r="J1311" s="468"/>
      <c r="K1311" s="468"/>
      <c r="L1311" s="447"/>
      <c r="M1311" s="482"/>
      <c r="N1311" s="482"/>
      <c r="O1311" s="482"/>
      <c r="P1311" s="461">
        <v>0</v>
      </c>
    </row>
    <row r="1312" spans="1:16" ht="13.5">
      <c r="A1312" s="485" t="s">
        <v>1472</v>
      </c>
      <c r="B1312" s="495">
        <v>10279</v>
      </c>
      <c r="C1312" s="495">
        <v>6124</v>
      </c>
      <c r="D1312" s="448">
        <v>18</v>
      </c>
      <c r="E1312" s="441">
        <v>1567</v>
      </c>
      <c r="F1312" s="495"/>
      <c r="G1312" s="495"/>
      <c r="H1312" s="495">
        <v>6124</v>
      </c>
      <c r="I1312" s="500"/>
      <c r="J1312" s="495"/>
      <c r="K1312" s="495"/>
      <c r="L1312" s="495">
        <v>6124</v>
      </c>
      <c r="M1312" s="501"/>
      <c r="N1312" s="501"/>
      <c r="O1312" s="501"/>
      <c r="P1312" s="461">
        <v>6380</v>
      </c>
    </row>
    <row r="1313" spans="4:5" ht="13.5">
      <c r="D1313" s="448"/>
      <c r="E1313" s="496"/>
    </row>
    <row r="1314" spans="4:5" ht="13.5">
      <c r="D1314" s="448"/>
      <c r="E1314" s="496"/>
    </row>
    <row r="1315" spans="4:5" ht="13.5">
      <c r="D1315" s="497">
        <f>SUM(D1310,D1308,D1302,D1301,D1248,D1230,D1151,D1141,D1126,D1099,D1025,D830,D810,D738,D667,D551,D502,D446,D392,D273,D262,D259,D6,D961)</f>
        <v>42204</v>
      </c>
      <c r="E1315" s="498">
        <v>214640</v>
      </c>
    </row>
  </sheetData>
  <sheetProtection/>
  <mergeCells count="1">
    <mergeCell ref="A1:N1"/>
  </mergeCells>
  <printOptions horizontalCentered="1"/>
  <pageMargins left="0.23999999999999996" right="0.16" top="0.61" bottom="0.55" header="0.51" footer="0.28"/>
  <pageSetup firstPageNumber="12" useFirstPageNumber="1" fitToHeight="2" horizontalDpi="600" verticalDpi="600" orientation="landscape" pageOrder="overThenDown" paperSize="9"/>
  <headerFooter scaleWithDoc="0" alignWithMargins="0">
    <oddFooter>&amp;C第 &amp;P 页</oddFooter>
  </headerFooter>
  <legacyDrawing r:id="rId2"/>
</worksheet>
</file>

<file path=xl/worksheets/sheet12.xml><?xml version="1.0" encoding="utf-8"?>
<worksheet xmlns="http://schemas.openxmlformats.org/spreadsheetml/2006/main" xmlns:r="http://schemas.openxmlformats.org/officeDocument/2006/relationships">
  <sheetPr>
    <tabColor indexed="10"/>
  </sheetPr>
  <dimension ref="A1:L29"/>
  <sheetViews>
    <sheetView zoomScale="85" zoomScaleNormal="85" workbookViewId="0" topLeftCell="A1">
      <selection activeCell="E45" sqref="E45"/>
    </sheetView>
  </sheetViews>
  <sheetFormatPr defaultColWidth="9.00390625" defaultRowHeight="25.5" customHeight="1"/>
  <cols>
    <col min="1" max="1" width="9.25390625" style="399" customWidth="1"/>
    <col min="2" max="2" width="37.50390625" style="400" customWidth="1"/>
    <col min="3" max="3" width="10.75390625" style="401" customWidth="1"/>
    <col min="4" max="4" width="11.625" style="402" customWidth="1"/>
    <col min="5" max="5" width="12.50390625" style="402" customWidth="1"/>
    <col min="6" max="6" width="8.125" style="402" customWidth="1"/>
    <col min="7" max="7" width="9.25390625" style="403" customWidth="1"/>
    <col min="8" max="8" width="9.25390625" style="404" customWidth="1"/>
    <col min="9" max="9" width="10.00390625" style="405" hidden="1" customWidth="1"/>
    <col min="10" max="10" width="10.00390625" style="406" hidden="1" customWidth="1"/>
    <col min="11" max="11" width="11.00390625" style="404" hidden="1" customWidth="1"/>
    <col min="12" max="12" width="7.25390625" style="0" customWidth="1"/>
  </cols>
  <sheetData>
    <row r="1" spans="1:12" s="1" customFormat="1" ht="40.5" customHeight="1">
      <c r="A1" s="319" t="s">
        <v>1473</v>
      </c>
      <c r="B1" s="319"/>
      <c r="C1" s="319"/>
      <c r="D1" s="319"/>
      <c r="E1" s="319"/>
      <c r="F1" s="319"/>
      <c r="G1" s="319"/>
      <c r="H1" s="319"/>
      <c r="I1" s="319"/>
      <c r="J1" s="319"/>
      <c r="K1" s="319"/>
      <c r="L1" s="319"/>
    </row>
    <row r="2" spans="1:12" s="2" customFormat="1" ht="17.25" customHeight="1">
      <c r="A2" s="322" t="s">
        <v>1474</v>
      </c>
      <c r="B2" s="407"/>
      <c r="C2" s="408"/>
      <c r="D2" s="409"/>
      <c r="E2" s="410"/>
      <c r="F2" s="410"/>
      <c r="G2" s="411"/>
      <c r="H2" s="412" t="s">
        <v>103</v>
      </c>
      <c r="I2" s="412"/>
      <c r="J2" s="412"/>
      <c r="K2" s="412"/>
      <c r="L2" s="412"/>
    </row>
    <row r="3" spans="1:12" ht="50.25" customHeight="1">
      <c r="A3" s="329" t="s">
        <v>1475</v>
      </c>
      <c r="B3" s="330" t="s">
        <v>1476</v>
      </c>
      <c r="C3" s="331" t="s">
        <v>1477</v>
      </c>
      <c r="D3" s="413" t="s">
        <v>440</v>
      </c>
      <c r="E3" s="334" t="s">
        <v>1478</v>
      </c>
      <c r="F3" s="334" t="s">
        <v>1479</v>
      </c>
      <c r="G3" s="334" t="s">
        <v>1480</v>
      </c>
      <c r="H3" s="334" t="s">
        <v>1481</v>
      </c>
      <c r="I3" s="335" t="s">
        <v>1481</v>
      </c>
      <c r="J3" s="416" t="s">
        <v>1482</v>
      </c>
      <c r="K3" s="356" t="s">
        <v>1483</v>
      </c>
      <c r="L3" s="356" t="s">
        <v>363</v>
      </c>
    </row>
    <row r="4" spans="1:12" s="310" customFormat="1" ht="25.5" customHeight="1">
      <c r="A4" s="255"/>
      <c r="B4" s="329" t="s">
        <v>450</v>
      </c>
      <c r="C4" s="336">
        <f>C5+C7+C8+C9+C10+C11+C12+C13+C14+C15+C16+C17+C18+C19+C20+C21+C22+C23+C24+C25+C26+C27+C29</f>
        <v>258936</v>
      </c>
      <c r="D4" s="336">
        <v>246250</v>
      </c>
      <c r="E4" s="336">
        <v>2117</v>
      </c>
      <c r="F4" s="336">
        <v>8369</v>
      </c>
      <c r="G4" s="336">
        <v>2200</v>
      </c>
      <c r="H4" s="336"/>
      <c r="I4" s="336" t="e">
        <f>I5+I6+I7+I8+I9+I10+I11+I12+I13+I14+I15+I16+I17+I18+I19+I20+I21+I22+I23+I24+I25+I26+I27+I29</f>
        <v>#REF!</v>
      </c>
      <c r="J4" s="336" t="e">
        <f>J5+J6+J7+J8+J9+J10+J11+J12+J13+J14+J15+J16+J17+J18+J19+J20+J21+J22+J23+J24+J25+J26+J27+J29</f>
        <v>#REF!</v>
      </c>
      <c r="K4" s="336"/>
      <c r="L4" s="417"/>
    </row>
    <row r="5" spans="1:12" s="310" customFormat="1" ht="22.5" customHeight="1">
      <c r="A5" s="258">
        <v>201</v>
      </c>
      <c r="B5" s="348" t="s">
        <v>451</v>
      </c>
      <c r="C5" s="341">
        <v>21601</v>
      </c>
      <c r="D5" s="341">
        <v>21538</v>
      </c>
      <c r="E5" s="341">
        <v>61</v>
      </c>
      <c r="F5" s="341">
        <v>2</v>
      </c>
      <c r="G5" s="343"/>
      <c r="H5" s="414"/>
      <c r="I5" s="418" t="e">
        <f>(C5-#REF!)/#REF!*100</f>
        <v>#REF!</v>
      </c>
      <c r="J5" s="419" t="e">
        <f>(D5-#REF!)/#REF!*100</f>
        <v>#REF!</v>
      </c>
      <c r="K5" s="420"/>
      <c r="L5" s="417"/>
    </row>
    <row r="6" spans="1:12" s="310" customFormat="1" ht="22.5" customHeight="1">
      <c r="A6" s="258">
        <v>202</v>
      </c>
      <c r="B6" s="348" t="s">
        <v>595</v>
      </c>
      <c r="C6" s="341"/>
      <c r="D6" s="341"/>
      <c r="E6" s="357"/>
      <c r="F6" s="357"/>
      <c r="G6" s="341"/>
      <c r="H6" s="364"/>
      <c r="I6" s="373" t="e">
        <f>(C6-#REF!)/#REF!*100</f>
        <v>#REF!</v>
      </c>
      <c r="J6" s="374"/>
      <c r="K6" s="421"/>
      <c r="L6" s="417"/>
    </row>
    <row r="7" spans="1:12" s="310" customFormat="1" ht="22.5" customHeight="1">
      <c r="A7" s="258">
        <v>203</v>
      </c>
      <c r="B7" s="348" t="s">
        <v>598</v>
      </c>
      <c r="C7" s="341">
        <v>182</v>
      </c>
      <c r="D7" s="341">
        <v>182</v>
      </c>
      <c r="E7" s="341"/>
      <c r="F7" s="341"/>
      <c r="G7" s="343"/>
      <c r="H7" s="414"/>
      <c r="I7" s="418"/>
      <c r="J7" s="419"/>
      <c r="K7" s="420"/>
      <c r="L7" s="417"/>
    </row>
    <row r="8" spans="1:12" s="310" customFormat="1" ht="22.5" customHeight="1">
      <c r="A8" s="258">
        <v>204</v>
      </c>
      <c r="B8" s="348" t="s">
        <v>609</v>
      </c>
      <c r="C8" s="341">
        <v>12570</v>
      </c>
      <c r="D8" s="341">
        <v>12570</v>
      </c>
      <c r="E8" s="341"/>
      <c r="F8" s="341"/>
      <c r="G8" s="343"/>
      <c r="H8" s="414"/>
      <c r="I8" s="418" t="e">
        <f>(C8-#REF!)/#REF!*100</f>
        <v>#REF!</v>
      </c>
      <c r="J8" s="419" t="e">
        <f>(D8-#REF!)/#REF!*100</f>
        <v>#REF!</v>
      </c>
      <c r="K8" s="420"/>
      <c r="L8" s="417"/>
    </row>
    <row r="9" spans="1:12" s="310" customFormat="1" ht="22.5" customHeight="1">
      <c r="A9" s="258">
        <v>205</v>
      </c>
      <c r="B9" s="348" t="s">
        <v>690</v>
      </c>
      <c r="C9" s="341">
        <v>64348</v>
      </c>
      <c r="D9" s="341">
        <v>61043</v>
      </c>
      <c r="E9" s="341">
        <v>40</v>
      </c>
      <c r="F9" s="341">
        <v>3265</v>
      </c>
      <c r="G9" s="343"/>
      <c r="H9" s="414"/>
      <c r="I9" s="418" t="e">
        <f>(C9-#REF!)/#REF!*100</f>
        <v>#REF!</v>
      </c>
      <c r="J9" s="419" t="e">
        <f>(D9-#REF!)/#REF!*100</f>
        <v>#REF!</v>
      </c>
      <c r="K9" s="420"/>
      <c r="L9" s="417"/>
    </row>
    <row r="10" spans="1:12" s="310" customFormat="1" ht="22.5" customHeight="1">
      <c r="A10" s="258">
        <v>206</v>
      </c>
      <c r="B10" s="348" t="s">
        <v>741</v>
      </c>
      <c r="C10" s="341">
        <v>732</v>
      </c>
      <c r="D10" s="341">
        <v>732</v>
      </c>
      <c r="E10" s="341"/>
      <c r="F10" s="341"/>
      <c r="G10" s="343"/>
      <c r="H10" s="414"/>
      <c r="I10" s="418" t="e">
        <f>(C10-#REF!)/#REF!*100</f>
        <v>#REF!</v>
      </c>
      <c r="J10" s="419" t="e">
        <f>(D10-#REF!)/#REF!*100</f>
        <v>#REF!</v>
      </c>
      <c r="K10" s="420"/>
      <c r="L10" s="417"/>
    </row>
    <row r="11" spans="1:12" s="310" customFormat="1" ht="22.5" customHeight="1">
      <c r="A11" s="258">
        <v>207</v>
      </c>
      <c r="B11" s="348" t="s">
        <v>1484</v>
      </c>
      <c r="C11" s="341">
        <v>3541</v>
      </c>
      <c r="D11" s="341">
        <v>3286</v>
      </c>
      <c r="E11" s="341">
        <v>255</v>
      </c>
      <c r="F11" s="341"/>
      <c r="G11" s="343"/>
      <c r="H11" s="414"/>
      <c r="I11" s="418" t="e">
        <f>(C11-#REF!)/#REF!*100</f>
        <v>#REF!</v>
      </c>
      <c r="J11" s="419" t="e">
        <f>(D11-#REF!)/#REF!*100</f>
        <v>#REF!</v>
      </c>
      <c r="K11" s="420"/>
      <c r="L11" s="417"/>
    </row>
    <row r="12" spans="1:12" s="310" customFormat="1" ht="22.5" customHeight="1">
      <c r="A12" s="258">
        <v>208</v>
      </c>
      <c r="B12" s="348" t="s">
        <v>1485</v>
      </c>
      <c r="C12" s="341">
        <v>42064</v>
      </c>
      <c r="D12" s="341">
        <v>41279</v>
      </c>
      <c r="E12" s="341">
        <v>28</v>
      </c>
      <c r="F12" s="341">
        <v>757</v>
      </c>
      <c r="G12" s="343"/>
      <c r="H12" s="414"/>
      <c r="I12" s="418" t="e">
        <f>(C12-#REF!)/#REF!*100</f>
        <v>#REF!</v>
      </c>
      <c r="J12" s="419">
        <v>4.27</v>
      </c>
      <c r="K12" s="420"/>
      <c r="L12" s="417"/>
    </row>
    <row r="13" spans="1:12" s="310" customFormat="1" ht="22.5" customHeight="1">
      <c r="A13" s="258">
        <v>210</v>
      </c>
      <c r="B13" s="348" t="s">
        <v>1486</v>
      </c>
      <c r="C13" s="341">
        <v>22672</v>
      </c>
      <c r="D13" s="341">
        <v>22259</v>
      </c>
      <c r="E13" s="341">
        <v>65</v>
      </c>
      <c r="F13" s="341">
        <v>348</v>
      </c>
      <c r="G13" s="343"/>
      <c r="H13" s="414"/>
      <c r="I13" s="418" t="e">
        <f>(C13-#REF!)/#REF!*100</f>
        <v>#REF!</v>
      </c>
      <c r="J13" s="419" t="e">
        <f>(D13-#REF!)/#REF!*100</f>
        <v>#REF!</v>
      </c>
      <c r="K13" s="420"/>
      <c r="L13" s="417"/>
    </row>
    <row r="14" spans="1:12" s="310" customFormat="1" ht="22.5" customHeight="1">
      <c r="A14" s="258">
        <v>211</v>
      </c>
      <c r="B14" s="348" t="s">
        <v>994</v>
      </c>
      <c r="C14" s="341">
        <v>7436</v>
      </c>
      <c r="D14" s="341">
        <v>3542</v>
      </c>
      <c r="E14" s="341">
        <v>259</v>
      </c>
      <c r="F14" s="341">
        <v>1435</v>
      </c>
      <c r="G14" s="343">
        <v>2200</v>
      </c>
      <c r="H14" s="414"/>
      <c r="I14" s="418" t="e">
        <f>(C14-#REF!)/#REF!*100</f>
        <v>#REF!</v>
      </c>
      <c r="J14" s="419" t="e">
        <f>(D14-#REF!)/#REF!*100</f>
        <v>#REF!</v>
      </c>
      <c r="K14" s="420"/>
      <c r="L14" s="417"/>
    </row>
    <row r="15" spans="1:12" s="310" customFormat="1" ht="22.5" customHeight="1">
      <c r="A15" s="258">
        <v>212</v>
      </c>
      <c r="B15" s="348" t="s">
        <v>1058</v>
      </c>
      <c r="C15" s="341">
        <v>17909</v>
      </c>
      <c r="D15" s="341">
        <v>17611</v>
      </c>
      <c r="E15" s="341"/>
      <c r="F15" s="341">
        <v>298</v>
      </c>
      <c r="G15" s="343"/>
      <c r="H15" s="414"/>
      <c r="I15" s="418" t="e">
        <f>(C15-#REF!)/#REF!*100</f>
        <v>#REF!</v>
      </c>
      <c r="J15" s="419"/>
      <c r="K15" s="420"/>
      <c r="L15" s="417"/>
    </row>
    <row r="16" spans="1:12" s="310" customFormat="1" ht="22.5" customHeight="1">
      <c r="A16" s="258">
        <v>213</v>
      </c>
      <c r="B16" s="348" t="s">
        <v>1078</v>
      </c>
      <c r="C16" s="341">
        <v>29615</v>
      </c>
      <c r="D16" s="341">
        <v>27117</v>
      </c>
      <c r="E16" s="341">
        <v>838</v>
      </c>
      <c r="F16" s="341">
        <v>1660</v>
      </c>
      <c r="G16" s="343"/>
      <c r="H16" s="414"/>
      <c r="I16" s="418" t="e">
        <f>(C16-#REF!)/#REF!*100</f>
        <v>#REF!</v>
      </c>
      <c r="J16" s="419" t="e">
        <f>(D16-#REF!)/#REF!*100</f>
        <v>#REF!</v>
      </c>
      <c r="K16" s="420"/>
      <c r="L16" s="417"/>
    </row>
    <row r="17" spans="1:12" s="310" customFormat="1" ht="22.5" customHeight="1">
      <c r="A17" s="258">
        <v>214</v>
      </c>
      <c r="B17" s="348" t="s">
        <v>1193</v>
      </c>
      <c r="C17" s="341">
        <v>9831</v>
      </c>
      <c r="D17" s="341">
        <v>9736</v>
      </c>
      <c r="E17" s="341">
        <v>80</v>
      </c>
      <c r="F17" s="341">
        <v>15</v>
      </c>
      <c r="G17" s="343"/>
      <c r="H17" s="414"/>
      <c r="I17" s="418" t="e">
        <f>(C17-#REF!)/#REF!*100</f>
        <v>#REF!</v>
      </c>
      <c r="J17" s="419" t="e">
        <f>(D17-#REF!)/#REF!*100</f>
        <v>#REF!</v>
      </c>
      <c r="K17" s="420"/>
      <c r="L17" s="417"/>
    </row>
    <row r="18" spans="1:12" s="310" customFormat="1" ht="22.5" customHeight="1">
      <c r="A18" s="258">
        <v>215</v>
      </c>
      <c r="B18" s="348" t="s">
        <v>1487</v>
      </c>
      <c r="C18" s="341">
        <v>1415</v>
      </c>
      <c r="D18" s="341">
        <v>1105</v>
      </c>
      <c r="E18" s="341">
        <v>310</v>
      </c>
      <c r="F18" s="341"/>
      <c r="G18" s="343"/>
      <c r="H18" s="414"/>
      <c r="I18" s="418" t="e">
        <f>(C18-#REF!)/#REF!*100</f>
        <v>#REF!</v>
      </c>
      <c r="J18" s="419" t="e">
        <f>(D18-#REF!)/#REF!*100</f>
        <v>#REF!</v>
      </c>
      <c r="K18" s="420"/>
      <c r="L18" s="417"/>
    </row>
    <row r="19" spans="1:12" s="310" customFormat="1" ht="22.5" customHeight="1">
      <c r="A19" s="258">
        <v>216</v>
      </c>
      <c r="B19" s="348" t="s">
        <v>1296</v>
      </c>
      <c r="C19" s="341">
        <v>159</v>
      </c>
      <c r="D19" s="341">
        <v>150</v>
      </c>
      <c r="E19" s="341"/>
      <c r="F19" s="341">
        <v>9</v>
      </c>
      <c r="G19" s="343"/>
      <c r="H19" s="414"/>
      <c r="I19" s="414" t="e">
        <f>#REF!+#REF!+#REF!</f>
        <v>#REF!</v>
      </c>
      <c r="J19" s="419" t="e">
        <f>(D19-#REF!)/#REF!*100</f>
        <v>#REF!</v>
      </c>
      <c r="K19" s="420"/>
      <c r="L19" s="417"/>
    </row>
    <row r="20" spans="1:12" s="310" customFormat="1" ht="22.5" customHeight="1">
      <c r="A20" s="258">
        <v>217</v>
      </c>
      <c r="B20" s="348" t="s">
        <v>1313</v>
      </c>
      <c r="C20" s="341"/>
      <c r="D20" s="341"/>
      <c r="E20" s="341"/>
      <c r="F20" s="341"/>
      <c r="G20" s="343"/>
      <c r="H20" s="414"/>
      <c r="I20" s="418">
        <v>100</v>
      </c>
      <c r="J20" s="419"/>
      <c r="K20" s="420"/>
      <c r="L20" s="417"/>
    </row>
    <row r="21" spans="1:12" s="310" customFormat="1" ht="22.5" customHeight="1">
      <c r="A21" s="258">
        <v>219</v>
      </c>
      <c r="B21" s="348" t="s">
        <v>1328</v>
      </c>
      <c r="C21" s="341"/>
      <c r="D21" s="341"/>
      <c r="E21" s="363"/>
      <c r="F21" s="363"/>
      <c r="G21" s="341"/>
      <c r="H21" s="414"/>
      <c r="I21" s="418" t="e">
        <f>(C21-#REF!)/#REF!*100</f>
        <v>#REF!</v>
      </c>
      <c r="J21" s="419"/>
      <c r="K21" s="420"/>
      <c r="L21" s="417"/>
    </row>
    <row r="22" spans="1:12" s="310" customFormat="1" ht="22.5" customHeight="1">
      <c r="A22" s="258">
        <v>220</v>
      </c>
      <c r="B22" s="348" t="s">
        <v>1488</v>
      </c>
      <c r="C22" s="341">
        <v>1503</v>
      </c>
      <c r="D22" s="341">
        <v>1322</v>
      </c>
      <c r="E22" s="341">
        <v>181</v>
      </c>
      <c r="F22" s="341"/>
      <c r="G22" s="343"/>
      <c r="H22" s="414"/>
      <c r="I22" s="418" t="e">
        <f>(C22-#REF!)/#REF!*100</f>
        <v>#REF!</v>
      </c>
      <c r="J22" s="419" t="e">
        <f>(D22-#REF!)/#REF!*100</f>
        <v>#REF!</v>
      </c>
      <c r="K22" s="420"/>
      <c r="L22" s="417"/>
    </row>
    <row r="23" spans="1:12" s="310" customFormat="1" ht="22.5" customHeight="1">
      <c r="A23" s="258">
        <v>221</v>
      </c>
      <c r="B23" s="348" t="s">
        <v>1398</v>
      </c>
      <c r="C23" s="341">
        <v>738</v>
      </c>
      <c r="D23" s="341">
        <v>529</v>
      </c>
      <c r="E23" s="341"/>
      <c r="F23" s="341">
        <v>209</v>
      </c>
      <c r="G23" s="343"/>
      <c r="H23" s="414"/>
      <c r="I23" s="418" t="e">
        <f>(C23-#REF!)/#REF!*100</f>
        <v>#REF!</v>
      </c>
      <c r="J23" s="419" t="e">
        <f>(D23-#REF!)/#REF!*100</f>
        <v>#REF!</v>
      </c>
      <c r="K23" s="420"/>
      <c r="L23" s="417"/>
    </row>
    <row r="24" spans="1:12" s="310" customFormat="1" ht="22.5" customHeight="1">
      <c r="A24" s="258">
        <v>222</v>
      </c>
      <c r="B24" s="348" t="s">
        <v>1416</v>
      </c>
      <c r="C24" s="341">
        <v>403</v>
      </c>
      <c r="D24" s="341">
        <v>403</v>
      </c>
      <c r="E24" s="341"/>
      <c r="F24" s="341"/>
      <c r="G24" s="343"/>
      <c r="H24" s="414"/>
      <c r="I24" s="418" t="e">
        <f>(C24-#REF!)/#REF!*100</f>
        <v>#REF!</v>
      </c>
      <c r="J24" s="419" t="e">
        <f>(D24-#REF!)/#REF!*100</f>
        <v>#REF!</v>
      </c>
      <c r="K24" s="420"/>
      <c r="L24" s="417"/>
    </row>
    <row r="25" spans="1:12" s="310" customFormat="1" ht="22.5" customHeight="1">
      <c r="A25" s="258">
        <v>224</v>
      </c>
      <c r="B25" s="348" t="s">
        <v>1489</v>
      </c>
      <c r="C25" s="341">
        <v>1576</v>
      </c>
      <c r="D25" s="341">
        <v>1205</v>
      </c>
      <c r="E25" s="341"/>
      <c r="F25" s="341">
        <v>371</v>
      </c>
      <c r="G25" s="341"/>
      <c r="H25" s="336"/>
      <c r="I25" s="336" t="e">
        <f>#REF!+#REF!+#REF!+#REF!+#REF!+#REF!+#REF!</f>
        <v>#REF!</v>
      </c>
      <c r="J25" s="336" t="e">
        <f>#REF!+#REF!+#REF!+#REF!+#REF!+#REF!+#REF!</f>
        <v>#REF!</v>
      </c>
      <c r="K25" s="420"/>
      <c r="L25" s="417"/>
    </row>
    <row r="26" spans="1:12" s="310" customFormat="1" ht="22.5" customHeight="1">
      <c r="A26" s="258">
        <v>227</v>
      </c>
      <c r="B26" s="348" t="s">
        <v>1490</v>
      </c>
      <c r="C26" s="341">
        <v>3000</v>
      </c>
      <c r="D26" s="341">
        <v>3000</v>
      </c>
      <c r="E26" s="363"/>
      <c r="F26" s="363"/>
      <c r="G26" s="364"/>
      <c r="H26" s="415"/>
      <c r="I26" s="418"/>
      <c r="J26" s="419"/>
      <c r="K26" s="420"/>
      <c r="L26" s="417"/>
    </row>
    <row r="27" spans="1:12" s="311" customFormat="1" ht="22.5" customHeight="1">
      <c r="A27" s="258">
        <v>232</v>
      </c>
      <c r="B27" s="348" t="s">
        <v>1491</v>
      </c>
      <c r="C27" s="341">
        <v>6400</v>
      </c>
      <c r="D27" s="341">
        <v>6400</v>
      </c>
      <c r="E27" s="341"/>
      <c r="F27" s="341"/>
      <c r="G27" s="343"/>
      <c r="H27" s="343"/>
      <c r="I27" s="343"/>
      <c r="J27" s="374"/>
      <c r="K27" s="421"/>
      <c r="L27" s="422"/>
    </row>
    <row r="28" spans="1:12" s="311" customFormat="1" ht="22.5" customHeight="1">
      <c r="A28" s="258">
        <v>233</v>
      </c>
      <c r="B28" s="384" t="s">
        <v>1492</v>
      </c>
      <c r="C28" s="341"/>
      <c r="D28" s="341"/>
      <c r="E28" s="341"/>
      <c r="F28" s="341"/>
      <c r="G28" s="380"/>
      <c r="H28" s="380"/>
      <c r="I28" s="373"/>
      <c r="J28" s="374"/>
      <c r="K28" s="421"/>
      <c r="L28" s="422"/>
    </row>
    <row r="29" spans="1:12" s="311" customFormat="1" ht="22.5" customHeight="1">
      <c r="A29" s="258">
        <v>229</v>
      </c>
      <c r="B29" s="384" t="s">
        <v>1493</v>
      </c>
      <c r="C29" s="341">
        <v>11241</v>
      </c>
      <c r="D29" s="341">
        <v>11241</v>
      </c>
      <c r="E29" s="341"/>
      <c r="F29" s="341"/>
      <c r="G29" s="380"/>
      <c r="H29" s="380"/>
      <c r="I29" s="373" t="e">
        <f>(C29-#REF!)/#REF!*100</f>
        <v>#REF!</v>
      </c>
      <c r="J29" s="374" t="e">
        <f>(D29-#REF!)/#REF!*100</f>
        <v>#REF!</v>
      </c>
      <c r="K29" s="421"/>
      <c r="L29" s="422"/>
    </row>
  </sheetData>
  <sheetProtection/>
  <mergeCells count="2">
    <mergeCell ref="A1:L1"/>
    <mergeCell ref="H2:L2"/>
  </mergeCells>
  <printOptions horizontalCentered="1"/>
  <pageMargins left="0.9842519685039371" right="0.9842519685039371" top="0.9842519685039371" bottom="0.9842519685039371" header="0" footer="0"/>
  <pageSetup horizontalDpi="600" verticalDpi="600" orientation="landscape" paperSize="9"/>
  <legacyDrawing r:id="rId2"/>
</worksheet>
</file>

<file path=xl/worksheets/sheet13.xml><?xml version="1.0" encoding="utf-8"?>
<worksheet xmlns="http://schemas.openxmlformats.org/spreadsheetml/2006/main" xmlns:r="http://schemas.openxmlformats.org/officeDocument/2006/relationships">
  <sheetPr>
    <tabColor indexed="10"/>
  </sheetPr>
  <dimension ref="A1:T1339"/>
  <sheetViews>
    <sheetView zoomScale="85" zoomScaleNormal="85" workbookViewId="0" topLeftCell="A949">
      <selection activeCell="B1121" sqref="B1121"/>
    </sheetView>
  </sheetViews>
  <sheetFormatPr defaultColWidth="9.00390625" defaultRowHeight="14.25"/>
  <cols>
    <col min="1" max="1" width="8.50390625" style="314" customWidth="1"/>
    <col min="2" max="2" width="46.50390625" style="315" customWidth="1"/>
    <col min="3" max="3" width="9.875" style="314" customWidth="1"/>
    <col min="4" max="4" width="12.625" style="316" customWidth="1"/>
    <col min="5" max="5" width="12.375" style="317" customWidth="1"/>
    <col min="6" max="6" width="8.875" style="318" customWidth="1"/>
    <col min="7" max="7" width="7.625" style="314" customWidth="1"/>
    <col min="8" max="8" width="8.50390625" style="314" hidden="1" customWidth="1"/>
    <col min="9" max="9" width="8.50390625" style="314" customWidth="1"/>
    <col min="10" max="10" width="7.125" style="318" customWidth="1"/>
    <col min="11" max="11" width="6.375" style="314" customWidth="1"/>
  </cols>
  <sheetData>
    <row r="1" spans="1:11" s="1" customFormat="1" ht="40.5" customHeight="1">
      <c r="A1" s="319" t="s">
        <v>1494</v>
      </c>
      <c r="B1" s="319"/>
      <c r="C1" s="319"/>
      <c r="D1" s="320"/>
      <c r="E1" s="321"/>
      <c r="F1" s="319"/>
      <c r="G1" s="319"/>
      <c r="H1" s="319"/>
      <c r="I1" s="319"/>
      <c r="J1" s="319"/>
      <c r="K1" s="319"/>
    </row>
    <row r="2" spans="1:11" s="2" customFormat="1" ht="18" customHeight="1">
      <c r="A2" s="322" t="s">
        <v>1495</v>
      </c>
      <c r="B2" s="323"/>
      <c r="C2" s="324"/>
      <c r="D2" s="325"/>
      <c r="E2" s="326"/>
      <c r="F2" s="327"/>
      <c r="G2" s="327"/>
      <c r="H2" s="328"/>
      <c r="I2" s="328"/>
      <c r="J2" s="355" t="s">
        <v>103</v>
      </c>
      <c r="K2" s="355"/>
    </row>
    <row r="3" spans="1:13" ht="58.5" customHeight="1">
      <c r="A3" s="329" t="s">
        <v>1475</v>
      </c>
      <c r="B3" s="330" t="s">
        <v>1476</v>
      </c>
      <c r="C3" s="331" t="s">
        <v>1477</v>
      </c>
      <c r="D3" s="332" t="s">
        <v>1496</v>
      </c>
      <c r="E3" s="333" t="s">
        <v>440</v>
      </c>
      <c r="F3" s="334" t="s">
        <v>1478</v>
      </c>
      <c r="G3" s="334" t="s">
        <v>1479</v>
      </c>
      <c r="H3" s="335" t="s">
        <v>1497</v>
      </c>
      <c r="I3" s="334" t="s">
        <v>1480</v>
      </c>
      <c r="J3" s="334" t="s">
        <v>1481</v>
      </c>
      <c r="K3" s="356" t="s">
        <v>363</v>
      </c>
      <c r="M3" s="4"/>
    </row>
    <row r="4" spans="1:11" s="310" customFormat="1" ht="18" customHeight="1">
      <c r="A4" s="255"/>
      <c r="B4" s="329" t="s">
        <v>450</v>
      </c>
      <c r="C4" s="336">
        <f aca="true" t="shared" si="0" ref="C4:I4">C5+C276+C295+C386+C441+C495+C552+C675+C747+C825+C848+C959+C1023+C1089+C1109+C1138+C1148+C1193+C1213+C1266+C1323+C1324+C1332+C1336</f>
        <v>258936</v>
      </c>
      <c r="D4" s="336">
        <f t="shared" si="0"/>
        <v>248367</v>
      </c>
      <c r="E4" s="336">
        <f t="shared" si="0"/>
        <v>246250</v>
      </c>
      <c r="F4" s="336">
        <f t="shared" si="0"/>
        <v>2117</v>
      </c>
      <c r="G4" s="336">
        <f t="shared" si="0"/>
        <v>8369</v>
      </c>
      <c r="H4" s="336">
        <f t="shared" si="0"/>
        <v>0</v>
      </c>
      <c r="I4" s="336">
        <f t="shared" si="0"/>
        <v>2200</v>
      </c>
      <c r="J4" s="336"/>
      <c r="K4" s="336"/>
    </row>
    <row r="5" spans="1:11" s="310" customFormat="1" ht="18" customHeight="1">
      <c r="A5" s="255">
        <v>201</v>
      </c>
      <c r="B5" s="337" t="s">
        <v>451</v>
      </c>
      <c r="C5" s="336">
        <f aca="true" t="shared" si="1" ref="C5:C68">E5+F5+G5</f>
        <v>21601</v>
      </c>
      <c r="D5" s="338">
        <f>D6+D18+D27+D38+D49+D60+D71+D83+D92+D105+D115+D124+D135+D147+D154+D162+D168+D175+D182+D189+D196+D203+D211+D217+D223+D230+D245</f>
        <v>21599</v>
      </c>
      <c r="E5" s="336">
        <f aca="true" t="shared" si="2" ref="E5:E68">D5-F5</f>
        <v>21538</v>
      </c>
      <c r="F5" s="336">
        <f>F6+F18+F27+F38+F49+F60+F71+F83+F92+F105+F115+F124+F135+F147+F154+F162+F168+F175+F182+F189+F196+F203+F211+F217+F223+F230+F245</f>
        <v>61</v>
      </c>
      <c r="G5" s="336">
        <f>G6+G18+G27+G38+G49+G60+G71+G83+G92+G105+G115+G124+G135+G147+G154+G162+G168+G175+G182+G189+G196+G203+G211+G217+G223+G230+G245</f>
        <v>2</v>
      </c>
      <c r="H5" s="339"/>
      <c r="I5" s="339"/>
      <c r="J5" s="339"/>
      <c r="K5" s="256"/>
    </row>
    <row r="6" spans="1:11" s="311" customFormat="1" ht="18" customHeight="1">
      <c r="A6" s="258">
        <v>20101</v>
      </c>
      <c r="B6" s="340" t="s">
        <v>452</v>
      </c>
      <c r="C6" s="341">
        <f t="shared" si="1"/>
        <v>406</v>
      </c>
      <c r="D6" s="342">
        <f>SUM(D7:D17)</f>
        <v>406</v>
      </c>
      <c r="E6" s="341">
        <f t="shared" si="2"/>
        <v>406</v>
      </c>
      <c r="F6" s="341"/>
      <c r="G6" s="341"/>
      <c r="H6" s="343"/>
      <c r="I6" s="343"/>
      <c r="J6" s="357"/>
      <c r="K6" s="253"/>
    </row>
    <row r="7" spans="1:11" s="311" customFormat="1" ht="18" customHeight="1">
      <c r="A7" s="258">
        <v>2010101</v>
      </c>
      <c r="B7" s="340" t="s">
        <v>453</v>
      </c>
      <c r="C7" s="341">
        <f t="shared" si="1"/>
        <v>406</v>
      </c>
      <c r="D7" s="344">
        <v>406</v>
      </c>
      <c r="E7" s="341">
        <f t="shared" si="2"/>
        <v>406</v>
      </c>
      <c r="F7" s="345"/>
      <c r="G7" s="345"/>
      <c r="H7" s="346"/>
      <c r="I7" s="346"/>
      <c r="J7" s="345"/>
      <c r="K7" s="253"/>
    </row>
    <row r="8" spans="1:11" s="311" customFormat="1" ht="18" customHeight="1" hidden="1">
      <c r="A8" s="258">
        <v>2010102</v>
      </c>
      <c r="B8" s="340" t="s">
        <v>454</v>
      </c>
      <c r="C8" s="341">
        <f t="shared" si="1"/>
        <v>0</v>
      </c>
      <c r="D8" s="344"/>
      <c r="E8" s="341">
        <f t="shared" si="2"/>
        <v>0</v>
      </c>
      <c r="F8" s="345"/>
      <c r="G8" s="345"/>
      <c r="H8" s="346"/>
      <c r="I8" s="346"/>
      <c r="J8" s="345"/>
      <c r="K8" s="253"/>
    </row>
    <row r="9" spans="1:11" s="311" customFormat="1" ht="18" customHeight="1" hidden="1">
      <c r="A9" s="258">
        <v>2010103</v>
      </c>
      <c r="B9" s="347" t="s">
        <v>455</v>
      </c>
      <c r="C9" s="341">
        <f t="shared" si="1"/>
        <v>0</v>
      </c>
      <c r="D9" s="344"/>
      <c r="E9" s="341">
        <f t="shared" si="2"/>
        <v>0</v>
      </c>
      <c r="F9" s="345"/>
      <c r="G9" s="345"/>
      <c r="H9" s="346"/>
      <c r="I9" s="346"/>
      <c r="J9" s="345"/>
      <c r="K9" s="253"/>
    </row>
    <row r="10" spans="1:11" s="311" customFormat="1" ht="18" customHeight="1" hidden="1">
      <c r="A10" s="258">
        <v>2010104</v>
      </c>
      <c r="B10" s="347" t="s">
        <v>456</v>
      </c>
      <c r="C10" s="341">
        <f t="shared" si="1"/>
        <v>0</v>
      </c>
      <c r="D10" s="344"/>
      <c r="E10" s="341">
        <f t="shared" si="2"/>
        <v>0</v>
      </c>
      <c r="F10" s="345"/>
      <c r="G10" s="345"/>
      <c r="H10" s="346"/>
      <c r="I10" s="346"/>
      <c r="J10" s="345"/>
      <c r="K10" s="253"/>
    </row>
    <row r="11" spans="1:11" s="311" customFormat="1" ht="18" customHeight="1" hidden="1">
      <c r="A11" s="258">
        <v>2010105</v>
      </c>
      <c r="B11" s="347" t="s">
        <v>457</v>
      </c>
      <c r="C11" s="341">
        <f t="shared" si="1"/>
        <v>0</v>
      </c>
      <c r="D11" s="344"/>
      <c r="E11" s="341">
        <f t="shared" si="2"/>
        <v>0</v>
      </c>
      <c r="F11" s="345"/>
      <c r="G11" s="345"/>
      <c r="H11" s="346"/>
      <c r="I11" s="346"/>
      <c r="J11" s="345"/>
      <c r="K11" s="253"/>
    </row>
    <row r="12" spans="1:11" s="311" customFormat="1" ht="18" customHeight="1" hidden="1">
      <c r="A12" s="258">
        <v>2010106</v>
      </c>
      <c r="B12" s="348" t="s">
        <v>458</v>
      </c>
      <c r="C12" s="341">
        <f t="shared" si="1"/>
        <v>0</v>
      </c>
      <c r="D12" s="344"/>
      <c r="E12" s="341">
        <f t="shared" si="2"/>
        <v>0</v>
      </c>
      <c r="F12" s="345"/>
      <c r="G12" s="345"/>
      <c r="H12" s="346"/>
      <c r="I12" s="346"/>
      <c r="J12" s="345"/>
      <c r="K12" s="253"/>
    </row>
    <row r="13" spans="1:11" s="311" customFormat="1" ht="18" customHeight="1" hidden="1">
      <c r="A13" s="258">
        <v>2010107</v>
      </c>
      <c r="B13" s="348" t="s">
        <v>459</v>
      </c>
      <c r="C13" s="341">
        <f t="shared" si="1"/>
        <v>0</v>
      </c>
      <c r="D13" s="344"/>
      <c r="E13" s="341">
        <f t="shared" si="2"/>
        <v>0</v>
      </c>
      <c r="F13" s="345"/>
      <c r="G13" s="345"/>
      <c r="H13" s="346"/>
      <c r="I13" s="346"/>
      <c r="J13" s="345"/>
      <c r="K13" s="253"/>
    </row>
    <row r="14" spans="1:11" s="311" customFormat="1" ht="18" customHeight="1" hidden="1">
      <c r="A14" s="258">
        <v>2010108</v>
      </c>
      <c r="B14" s="348" t="s">
        <v>460</v>
      </c>
      <c r="C14" s="341">
        <f t="shared" si="1"/>
        <v>0</v>
      </c>
      <c r="D14" s="344"/>
      <c r="E14" s="341">
        <f t="shared" si="2"/>
        <v>0</v>
      </c>
      <c r="F14" s="345"/>
      <c r="G14" s="345"/>
      <c r="H14" s="346"/>
      <c r="I14" s="346"/>
      <c r="J14" s="345"/>
      <c r="K14" s="253"/>
    </row>
    <row r="15" spans="1:11" s="311" customFormat="1" ht="18" customHeight="1" hidden="1">
      <c r="A15" s="258">
        <v>2010109</v>
      </c>
      <c r="B15" s="348" t="s">
        <v>461</v>
      </c>
      <c r="C15" s="341">
        <f t="shared" si="1"/>
        <v>0</v>
      </c>
      <c r="D15" s="344"/>
      <c r="E15" s="341">
        <f t="shared" si="2"/>
        <v>0</v>
      </c>
      <c r="F15" s="345"/>
      <c r="G15" s="345"/>
      <c r="H15" s="346"/>
      <c r="I15" s="346"/>
      <c r="J15" s="345"/>
      <c r="K15" s="253"/>
    </row>
    <row r="16" spans="1:11" s="311" customFormat="1" ht="18" customHeight="1" hidden="1">
      <c r="A16" s="258">
        <v>2010150</v>
      </c>
      <c r="B16" s="348" t="s">
        <v>462</v>
      </c>
      <c r="C16" s="341">
        <f t="shared" si="1"/>
        <v>0</v>
      </c>
      <c r="D16" s="344"/>
      <c r="E16" s="341">
        <f t="shared" si="2"/>
        <v>0</v>
      </c>
      <c r="F16" s="345"/>
      <c r="G16" s="345"/>
      <c r="H16" s="346"/>
      <c r="I16" s="346"/>
      <c r="J16" s="345"/>
      <c r="K16" s="253"/>
    </row>
    <row r="17" spans="1:11" s="311" customFormat="1" ht="18" customHeight="1" hidden="1">
      <c r="A17" s="258">
        <v>2010199</v>
      </c>
      <c r="B17" s="348" t="s">
        <v>463</v>
      </c>
      <c r="C17" s="341">
        <f t="shared" si="1"/>
        <v>0</v>
      </c>
      <c r="D17" s="344"/>
      <c r="E17" s="341">
        <f t="shared" si="2"/>
        <v>0</v>
      </c>
      <c r="F17" s="345"/>
      <c r="G17" s="345"/>
      <c r="H17" s="346"/>
      <c r="I17" s="346"/>
      <c r="J17" s="345"/>
      <c r="K17" s="253"/>
    </row>
    <row r="18" spans="1:11" s="311" customFormat="1" ht="18" customHeight="1">
      <c r="A18" s="258">
        <v>20102</v>
      </c>
      <c r="B18" s="340" t="s">
        <v>464</v>
      </c>
      <c r="C18" s="341">
        <f t="shared" si="1"/>
        <v>275</v>
      </c>
      <c r="D18" s="342">
        <f>SUM(D19:D26)</f>
        <v>275</v>
      </c>
      <c r="E18" s="341">
        <f t="shared" si="2"/>
        <v>275</v>
      </c>
      <c r="F18" s="341"/>
      <c r="G18" s="341"/>
      <c r="H18" s="341"/>
      <c r="I18" s="341"/>
      <c r="J18" s="357"/>
      <c r="K18" s="253"/>
    </row>
    <row r="19" spans="1:11" s="311" customFormat="1" ht="18" customHeight="1">
      <c r="A19" s="258">
        <v>2010201</v>
      </c>
      <c r="B19" s="340" t="s">
        <v>453</v>
      </c>
      <c r="C19" s="341">
        <f t="shared" si="1"/>
        <v>275</v>
      </c>
      <c r="D19" s="344">
        <v>275</v>
      </c>
      <c r="E19" s="341">
        <f t="shared" si="2"/>
        <v>275</v>
      </c>
      <c r="F19" s="345"/>
      <c r="G19" s="345"/>
      <c r="H19" s="346"/>
      <c r="I19" s="346"/>
      <c r="J19" s="345"/>
      <c r="K19" s="253"/>
    </row>
    <row r="20" spans="1:11" s="311" customFormat="1" ht="25.5" customHeight="1" hidden="1">
      <c r="A20" s="258">
        <v>2010202</v>
      </c>
      <c r="B20" s="340" t="s">
        <v>454</v>
      </c>
      <c r="C20" s="341">
        <f t="shared" si="1"/>
        <v>0</v>
      </c>
      <c r="D20" s="344"/>
      <c r="E20" s="341">
        <f t="shared" si="2"/>
        <v>0</v>
      </c>
      <c r="F20" s="345"/>
      <c r="G20" s="345"/>
      <c r="H20" s="346"/>
      <c r="I20" s="346"/>
      <c r="J20" s="345"/>
      <c r="K20" s="253"/>
    </row>
    <row r="21" spans="1:11" s="311" customFormat="1" ht="25.5" customHeight="1" hidden="1">
      <c r="A21" s="258">
        <v>2010203</v>
      </c>
      <c r="B21" s="347" t="s">
        <v>455</v>
      </c>
      <c r="C21" s="341">
        <f t="shared" si="1"/>
        <v>0</v>
      </c>
      <c r="D21" s="344"/>
      <c r="E21" s="341">
        <f t="shared" si="2"/>
        <v>0</v>
      </c>
      <c r="F21" s="345"/>
      <c r="G21" s="345"/>
      <c r="H21" s="346"/>
      <c r="I21" s="346"/>
      <c r="J21" s="345"/>
      <c r="K21" s="253"/>
    </row>
    <row r="22" spans="1:11" s="311" customFormat="1" ht="25.5" customHeight="1" hidden="1">
      <c r="A22" s="258">
        <v>2010204</v>
      </c>
      <c r="B22" s="347" t="s">
        <v>465</v>
      </c>
      <c r="C22" s="341">
        <f t="shared" si="1"/>
        <v>0</v>
      </c>
      <c r="D22" s="344"/>
      <c r="E22" s="341">
        <f t="shared" si="2"/>
        <v>0</v>
      </c>
      <c r="F22" s="345"/>
      <c r="G22" s="345"/>
      <c r="H22" s="346"/>
      <c r="I22" s="346"/>
      <c r="J22" s="345"/>
      <c r="K22" s="253"/>
    </row>
    <row r="23" spans="1:11" s="311" customFormat="1" ht="25.5" customHeight="1" hidden="1">
      <c r="A23" s="258">
        <v>2010205</v>
      </c>
      <c r="B23" s="347" t="s">
        <v>466</v>
      </c>
      <c r="C23" s="341">
        <f t="shared" si="1"/>
        <v>0</v>
      </c>
      <c r="D23" s="344"/>
      <c r="E23" s="341">
        <f t="shared" si="2"/>
        <v>0</v>
      </c>
      <c r="F23" s="345"/>
      <c r="G23" s="345"/>
      <c r="H23" s="346"/>
      <c r="I23" s="346"/>
      <c r="J23" s="345"/>
      <c r="K23" s="253"/>
    </row>
    <row r="24" spans="1:11" s="311" customFormat="1" ht="25.5" customHeight="1" hidden="1">
      <c r="A24" s="258">
        <v>2010206</v>
      </c>
      <c r="B24" s="347" t="s">
        <v>467</v>
      </c>
      <c r="C24" s="341">
        <f t="shared" si="1"/>
        <v>0</v>
      </c>
      <c r="D24" s="344"/>
      <c r="E24" s="341">
        <f t="shared" si="2"/>
        <v>0</v>
      </c>
      <c r="F24" s="345"/>
      <c r="G24" s="345"/>
      <c r="H24" s="346"/>
      <c r="I24" s="346"/>
      <c r="J24" s="345"/>
      <c r="K24" s="253"/>
    </row>
    <row r="25" spans="1:11" s="311" customFormat="1" ht="25.5" customHeight="1" hidden="1">
      <c r="A25" s="258">
        <v>2010250</v>
      </c>
      <c r="B25" s="347" t="s">
        <v>462</v>
      </c>
      <c r="C25" s="341">
        <f t="shared" si="1"/>
        <v>0</v>
      </c>
      <c r="D25" s="344"/>
      <c r="E25" s="341">
        <f t="shared" si="2"/>
        <v>0</v>
      </c>
      <c r="F25" s="345"/>
      <c r="G25" s="345"/>
      <c r="H25" s="346"/>
      <c r="I25" s="346"/>
      <c r="J25" s="345"/>
      <c r="K25" s="253"/>
    </row>
    <row r="26" spans="1:11" s="311" customFormat="1" ht="25.5" customHeight="1" hidden="1">
      <c r="A26" s="258">
        <v>2010299</v>
      </c>
      <c r="B26" s="347" t="s">
        <v>468</v>
      </c>
      <c r="C26" s="341">
        <f t="shared" si="1"/>
        <v>0</v>
      </c>
      <c r="D26" s="344"/>
      <c r="E26" s="341">
        <f t="shared" si="2"/>
        <v>0</v>
      </c>
      <c r="F26" s="345"/>
      <c r="G26" s="345"/>
      <c r="H26" s="346"/>
      <c r="I26" s="346"/>
      <c r="J26" s="345"/>
      <c r="K26" s="253"/>
    </row>
    <row r="27" spans="1:11" s="311" customFormat="1" ht="18" customHeight="1">
      <c r="A27" s="258">
        <v>20103</v>
      </c>
      <c r="B27" s="340" t="s">
        <v>469</v>
      </c>
      <c r="C27" s="341">
        <f t="shared" si="1"/>
        <v>8412</v>
      </c>
      <c r="D27" s="344">
        <f>SUM(D28:D37)</f>
        <v>8412</v>
      </c>
      <c r="E27" s="341">
        <f t="shared" si="2"/>
        <v>8412</v>
      </c>
      <c r="F27" s="345"/>
      <c r="G27" s="345"/>
      <c r="H27" s="346"/>
      <c r="I27" s="346"/>
      <c r="J27" s="345"/>
      <c r="K27" s="253"/>
    </row>
    <row r="28" spans="1:11" s="311" customFormat="1" ht="18" customHeight="1">
      <c r="A28" s="258">
        <v>2010301</v>
      </c>
      <c r="B28" s="340" t="s">
        <v>453</v>
      </c>
      <c r="C28" s="341">
        <f t="shared" si="1"/>
        <v>6737</v>
      </c>
      <c r="D28" s="344">
        <v>6737</v>
      </c>
      <c r="E28" s="341">
        <f t="shared" si="2"/>
        <v>6737</v>
      </c>
      <c r="F28" s="345"/>
      <c r="G28" s="345"/>
      <c r="H28" s="346"/>
      <c r="I28" s="346"/>
      <c r="J28" s="345"/>
      <c r="K28" s="253"/>
    </row>
    <row r="29" spans="1:11" s="311" customFormat="1" ht="25.5" customHeight="1" hidden="1">
      <c r="A29" s="258">
        <v>2010302</v>
      </c>
      <c r="B29" s="340" t="s">
        <v>454</v>
      </c>
      <c r="C29" s="341">
        <f t="shared" si="1"/>
        <v>0</v>
      </c>
      <c r="D29" s="344"/>
      <c r="E29" s="341">
        <f t="shared" si="2"/>
        <v>0</v>
      </c>
      <c r="F29" s="345"/>
      <c r="G29" s="345"/>
      <c r="H29" s="346"/>
      <c r="I29" s="346"/>
      <c r="J29" s="345"/>
      <c r="K29" s="253"/>
    </row>
    <row r="30" spans="1:11" s="311" customFormat="1" ht="18" customHeight="1">
      <c r="A30" s="258">
        <v>2010303</v>
      </c>
      <c r="B30" s="340" t="s">
        <v>455</v>
      </c>
      <c r="C30" s="341">
        <f t="shared" si="1"/>
        <v>1552</v>
      </c>
      <c r="D30" s="344">
        <v>1552</v>
      </c>
      <c r="E30" s="341">
        <f t="shared" si="2"/>
        <v>1552</v>
      </c>
      <c r="F30" s="345"/>
      <c r="G30" s="345"/>
      <c r="H30" s="346"/>
      <c r="I30" s="346"/>
      <c r="J30" s="345"/>
      <c r="K30" s="253"/>
    </row>
    <row r="31" spans="1:11" s="311" customFormat="1" ht="25.5" customHeight="1" hidden="1">
      <c r="A31" s="258">
        <v>2010304</v>
      </c>
      <c r="B31" s="347" t="s">
        <v>470</v>
      </c>
      <c r="C31" s="341">
        <f t="shared" si="1"/>
        <v>0</v>
      </c>
      <c r="D31" s="344"/>
      <c r="E31" s="341">
        <f t="shared" si="2"/>
        <v>0</v>
      </c>
      <c r="F31" s="349"/>
      <c r="G31" s="349"/>
      <c r="H31" s="350"/>
      <c r="I31" s="350"/>
      <c r="J31" s="349"/>
      <c r="K31" s="253"/>
    </row>
    <row r="32" spans="1:11" s="311" customFormat="1" ht="25.5" customHeight="1" hidden="1">
      <c r="A32" s="258">
        <v>2010305</v>
      </c>
      <c r="B32" s="347" t="s">
        <v>471</v>
      </c>
      <c r="C32" s="341">
        <f t="shared" si="1"/>
        <v>0</v>
      </c>
      <c r="D32" s="344"/>
      <c r="E32" s="341">
        <f t="shared" si="2"/>
        <v>0</v>
      </c>
      <c r="F32" s="345"/>
      <c r="G32" s="345"/>
      <c r="H32" s="346"/>
      <c r="I32" s="346"/>
      <c r="J32" s="345"/>
      <c r="K32" s="253"/>
    </row>
    <row r="33" spans="1:11" s="311" customFormat="1" ht="25.5" customHeight="1" hidden="1">
      <c r="A33" s="258">
        <v>2010306</v>
      </c>
      <c r="B33" s="340" t="s">
        <v>472</v>
      </c>
      <c r="C33" s="341">
        <f t="shared" si="1"/>
        <v>0</v>
      </c>
      <c r="D33" s="344"/>
      <c r="E33" s="341">
        <f t="shared" si="2"/>
        <v>0</v>
      </c>
      <c r="F33" s="345"/>
      <c r="G33" s="345"/>
      <c r="H33" s="346"/>
      <c r="I33" s="346"/>
      <c r="J33" s="345"/>
      <c r="K33" s="253"/>
    </row>
    <row r="34" spans="1:11" s="311" customFormat="1" ht="25.5" customHeight="1" hidden="1">
      <c r="A34" s="258">
        <v>2010308</v>
      </c>
      <c r="B34" s="340" t="s">
        <v>474</v>
      </c>
      <c r="C34" s="341">
        <f t="shared" si="1"/>
        <v>0</v>
      </c>
      <c r="D34" s="344"/>
      <c r="E34" s="341">
        <f t="shared" si="2"/>
        <v>0</v>
      </c>
      <c r="F34" s="345"/>
      <c r="G34" s="345"/>
      <c r="H34" s="346"/>
      <c r="I34" s="346"/>
      <c r="J34" s="345"/>
      <c r="K34" s="253"/>
    </row>
    <row r="35" spans="1:11" s="311" customFormat="1" ht="25.5" customHeight="1" hidden="1">
      <c r="A35" s="258">
        <v>2010309</v>
      </c>
      <c r="B35" s="347" t="s">
        <v>475</v>
      </c>
      <c r="C35" s="341">
        <f t="shared" si="1"/>
        <v>0</v>
      </c>
      <c r="D35" s="344"/>
      <c r="E35" s="341">
        <f t="shared" si="2"/>
        <v>0</v>
      </c>
      <c r="F35" s="351"/>
      <c r="G35" s="351"/>
      <c r="H35" s="352"/>
      <c r="I35" s="352"/>
      <c r="J35" s="351"/>
      <c r="K35" s="253"/>
    </row>
    <row r="36" spans="1:11" s="311" customFormat="1" ht="25.5" customHeight="1" hidden="1">
      <c r="A36" s="258">
        <v>2010350</v>
      </c>
      <c r="B36" s="347" t="s">
        <v>462</v>
      </c>
      <c r="C36" s="341">
        <f t="shared" si="1"/>
        <v>0</v>
      </c>
      <c r="D36" s="344"/>
      <c r="E36" s="341">
        <f t="shared" si="2"/>
        <v>0</v>
      </c>
      <c r="F36" s="351"/>
      <c r="G36" s="351"/>
      <c r="H36" s="352"/>
      <c r="I36" s="352"/>
      <c r="J36" s="351"/>
      <c r="K36" s="253"/>
    </row>
    <row r="37" spans="1:11" s="311" customFormat="1" ht="18" customHeight="1">
      <c r="A37" s="258">
        <v>2010399</v>
      </c>
      <c r="B37" s="340" t="s">
        <v>476</v>
      </c>
      <c r="C37" s="341">
        <f t="shared" si="1"/>
        <v>123</v>
      </c>
      <c r="D37" s="344">
        <v>123</v>
      </c>
      <c r="E37" s="341">
        <f t="shared" si="2"/>
        <v>123</v>
      </c>
      <c r="F37" s="345"/>
      <c r="G37" s="345"/>
      <c r="H37" s="346"/>
      <c r="I37" s="346"/>
      <c r="J37" s="345"/>
      <c r="K37" s="253"/>
    </row>
    <row r="38" spans="1:11" s="311" customFormat="1" ht="18" customHeight="1">
      <c r="A38" s="258">
        <v>20104</v>
      </c>
      <c r="B38" s="340" t="s">
        <v>477</v>
      </c>
      <c r="C38" s="341">
        <f t="shared" si="1"/>
        <v>452</v>
      </c>
      <c r="D38" s="344">
        <f>SUM(D39:D48)</f>
        <v>452</v>
      </c>
      <c r="E38" s="341">
        <f t="shared" si="2"/>
        <v>452</v>
      </c>
      <c r="F38" s="345"/>
      <c r="G38" s="345"/>
      <c r="H38" s="346"/>
      <c r="I38" s="346"/>
      <c r="J38" s="345"/>
      <c r="K38" s="253"/>
    </row>
    <row r="39" spans="1:11" s="311" customFormat="1" ht="18" customHeight="1">
      <c r="A39" s="258">
        <v>2010401</v>
      </c>
      <c r="B39" s="340" t="s">
        <v>453</v>
      </c>
      <c r="C39" s="341">
        <f t="shared" si="1"/>
        <v>415</v>
      </c>
      <c r="D39" s="344">
        <v>415</v>
      </c>
      <c r="E39" s="341">
        <f t="shared" si="2"/>
        <v>415</v>
      </c>
      <c r="F39" s="345"/>
      <c r="G39" s="345"/>
      <c r="H39" s="346"/>
      <c r="I39" s="346"/>
      <c r="J39" s="345"/>
      <c r="K39" s="253"/>
    </row>
    <row r="40" spans="1:11" s="311" customFormat="1" ht="18" customHeight="1">
      <c r="A40" s="258">
        <v>2010402</v>
      </c>
      <c r="B40" s="340" t="s">
        <v>454</v>
      </c>
      <c r="C40" s="341">
        <f t="shared" si="1"/>
        <v>2</v>
      </c>
      <c r="D40" s="344">
        <v>2</v>
      </c>
      <c r="E40" s="341">
        <f t="shared" si="2"/>
        <v>2</v>
      </c>
      <c r="F40" s="345"/>
      <c r="G40" s="345"/>
      <c r="H40" s="346"/>
      <c r="I40" s="346"/>
      <c r="J40" s="345"/>
      <c r="K40" s="253"/>
    </row>
    <row r="41" spans="1:11" s="311" customFormat="1" ht="25.5" customHeight="1" hidden="1">
      <c r="A41" s="258">
        <v>2010403</v>
      </c>
      <c r="B41" s="347" t="s">
        <v>455</v>
      </c>
      <c r="C41" s="341">
        <f t="shared" si="1"/>
        <v>0</v>
      </c>
      <c r="D41" s="344"/>
      <c r="E41" s="341">
        <f t="shared" si="2"/>
        <v>0</v>
      </c>
      <c r="F41" s="345"/>
      <c r="G41" s="345"/>
      <c r="H41" s="346"/>
      <c r="I41" s="346"/>
      <c r="J41" s="345"/>
      <c r="K41" s="253"/>
    </row>
    <row r="42" spans="1:11" s="311" customFormat="1" ht="25.5" customHeight="1" hidden="1">
      <c r="A42" s="258">
        <v>2010404</v>
      </c>
      <c r="B42" s="347" t="s">
        <v>478</v>
      </c>
      <c r="C42" s="341">
        <f t="shared" si="1"/>
        <v>0</v>
      </c>
      <c r="D42" s="344"/>
      <c r="E42" s="341">
        <f t="shared" si="2"/>
        <v>0</v>
      </c>
      <c r="F42" s="345"/>
      <c r="G42" s="345"/>
      <c r="H42" s="346"/>
      <c r="I42" s="346"/>
      <c r="J42" s="345"/>
      <c r="K42" s="253"/>
    </row>
    <row r="43" spans="1:11" s="311" customFormat="1" ht="25.5" customHeight="1" hidden="1">
      <c r="A43" s="258">
        <v>2010405</v>
      </c>
      <c r="B43" s="347" t="s">
        <v>479</v>
      </c>
      <c r="C43" s="341">
        <f t="shared" si="1"/>
        <v>0</v>
      </c>
      <c r="D43" s="344"/>
      <c r="E43" s="341">
        <f t="shared" si="2"/>
        <v>0</v>
      </c>
      <c r="F43" s="353"/>
      <c r="G43" s="353"/>
      <c r="H43" s="354"/>
      <c r="I43" s="354"/>
      <c r="J43" s="353"/>
      <c r="K43" s="253"/>
    </row>
    <row r="44" spans="1:11" s="311" customFormat="1" ht="25.5" customHeight="1" hidden="1">
      <c r="A44" s="258">
        <v>2010406</v>
      </c>
      <c r="B44" s="340" t="s">
        <v>480</v>
      </c>
      <c r="C44" s="341">
        <f t="shared" si="1"/>
        <v>0</v>
      </c>
      <c r="D44" s="344"/>
      <c r="E44" s="341">
        <f t="shared" si="2"/>
        <v>0</v>
      </c>
      <c r="F44" s="345"/>
      <c r="G44" s="345"/>
      <c r="H44" s="346"/>
      <c r="I44" s="346"/>
      <c r="J44" s="345"/>
      <c r="K44" s="253"/>
    </row>
    <row r="45" spans="1:11" s="311" customFormat="1" ht="25.5" customHeight="1" hidden="1">
      <c r="A45" s="258">
        <v>2010407</v>
      </c>
      <c r="B45" s="340" t="s">
        <v>481</v>
      </c>
      <c r="C45" s="341">
        <f t="shared" si="1"/>
        <v>0</v>
      </c>
      <c r="D45" s="344"/>
      <c r="E45" s="341">
        <f t="shared" si="2"/>
        <v>0</v>
      </c>
      <c r="F45" s="345"/>
      <c r="G45" s="345"/>
      <c r="H45" s="346"/>
      <c r="I45" s="346"/>
      <c r="J45" s="345"/>
      <c r="K45" s="253"/>
    </row>
    <row r="46" spans="1:11" s="311" customFormat="1" ht="25.5" customHeight="1" hidden="1">
      <c r="A46" s="258">
        <v>2010408</v>
      </c>
      <c r="B46" s="340" t="s">
        <v>482</v>
      </c>
      <c r="C46" s="341">
        <f t="shared" si="1"/>
        <v>0</v>
      </c>
      <c r="D46" s="344"/>
      <c r="E46" s="341">
        <f t="shared" si="2"/>
        <v>0</v>
      </c>
      <c r="F46" s="345"/>
      <c r="G46" s="345"/>
      <c r="H46" s="346"/>
      <c r="I46" s="346"/>
      <c r="J46" s="345"/>
      <c r="K46" s="253"/>
    </row>
    <row r="47" spans="1:11" s="311" customFormat="1" ht="18" customHeight="1">
      <c r="A47" s="258">
        <v>2010450</v>
      </c>
      <c r="B47" s="340" t="s">
        <v>462</v>
      </c>
      <c r="C47" s="341">
        <f t="shared" si="1"/>
        <v>35</v>
      </c>
      <c r="D47" s="344">
        <v>35</v>
      </c>
      <c r="E47" s="341">
        <f t="shared" si="2"/>
        <v>35</v>
      </c>
      <c r="F47" s="345"/>
      <c r="G47" s="345"/>
      <c r="H47" s="346"/>
      <c r="I47" s="346"/>
      <c r="J47" s="345"/>
      <c r="K47" s="253"/>
    </row>
    <row r="48" spans="1:11" s="311" customFormat="1" ht="25.5" customHeight="1" hidden="1">
      <c r="A48" s="258">
        <v>2010499</v>
      </c>
      <c r="B48" s="347" t="s">
        <v>484</v>
      </c>
      <c r="C48" s="341">
        <f t="shared" si="1"/>
        <v>0</v>
      </c>
      <c r="D48" s="344"/>
      <c r="E48" s="341">
        <f t="shared" si="2"/>
        <v>0</v>
      </c>
      <c r="F48" s="345"/>
      <c r="G48" s="345"/>
      <c r="H48" s="346"/>
      <c r="I48" s="346"/>
      <c r="J48" s="345"/>
      <c r="K48" s="253"/>
    </row>
    <row r="49" spans="1:11" s="311" customFormat="1" ht="18" customHeight="1">
      <c r="A49" s="258">
        <v>20105</v>
      </c>
      <c r="B49" s="340" t="s">
        <v>485</v>
      </c>
      <c r="C49" s="341">
        <f t="shared" si="1"/>
        <v>342</v>
      </c>
      <c r="D49" s="344">
        <f>SUM(D50:D58)</f>
        <v>342</v>
      </c>
      <c r="E49" s="341">
        <f t="shared" si="2"/>
        <v>342</v>
      </c>
      <c r="F49" s="345"/>
      <c r="G49" s="345"/>
      <c r="H49" s="346"/>
      <c r="I49" s="346"/>
      <c r="J49" s="345"/>
      <c r="K49" s="253"/>
    </row>
    <row r="50" spans="1:11" s="311" customFormat="1" ht="18" customHeight="1">
      <c r="A50" s="258">
        <v>2010501</v>
      </c>
      <c r="B50" s="340" t="s">
        <v>453</v>
      </c>
      <c r="C50" s="341">
        <f t="shared" si="1"/>
        <v>164</v>
      </c>
      <c r="D50" s="344">
        <v>164</v>
      </c>
      <c r="E50" s="341">
        <f t="shared" si="2"/>
        <v>164</v>
      </c>
      <c r="F50" s="345"/>
      <c r="G50" s="345"/>
      <c r="H50" s="346"/>
      <c r="I50" s="346"/>
      <c r="J50" s="345"/>
      <c r="K50" s="253"/>
    </row>
    <row r="51" spans="1:11" s="311" customFormat="1" ht="25.5" customHeight="1" hidden="1">
      <c r="A51" s="258">
        <v>2010502</v>
      </c>
      <c r="B51" s="348" t="s">
        <v>454</v>
      </c>
      <c r="C51" s="341">
        <f t="shared" si="1"/>
        <v>0</v>
      </c>
      <c r="D51" s="344"/>
      <c r="E51" s="341">
        <f t="shared" si="2"/>
        <v>0</v>
      </c>
      <c r="F51" s="351"/>
      <c r="G51" s="351"/>
      <c r="H51" s="352"/>
      <c r="I51" s="352"/>
      <c r="J51" s="351"/>
      <c r="K51" s="253"/>
    </row>
    <row r="52" spans="1:11" s="311" customFormat="1" ht="25.5" customHeight="1" hidden="1">
      <c r="A52" s="258">
        <v>2010503</v>
      </c>
      <c r="B52" s="340" t="s">
        <v>455</v>
      </c>
      <c r="C52" s="341">
        <f t="shared" si="1"/>
        <v>0</v>
      </c>
      <c r="D52" s="344"/>
      <c r="E52" s="341">
        <f t="shared" si="2"/>
        <v>0</v>
      </c>
      <c r="F52" s="345"/>
      <c r="G52" s="345"/>
      <c r="H52" s="346"/>
      <c r="I52" s="346"/>
      <c r="J52" s="345"/>
      <c r="K52" s="253"/>
    </row>
    <row r="53" spans="1:11" s="311" customFormat="1" ht="25.5" customHeight="1" hidden="1">
      <c r="A53" s="258">
        <v>2010504</v>
      </c>
      <c r="B53" s="340" t="s">
        <v>486</v>
      </c>
      <c r="C53" s="341">
        <f t="shared" si="1"/>
        <v>0</v>
      </c>
      <c r="D53" s="344"/>
      <c r="E53" s="341">
        <f t="shared" si="2"/>
        <v>0</v>
      </c>
      <c r="F53" s="345"/>
      <c r="G53" s="345"/>
      <c r="H53" s="346"/>
      <c r="I53" s="346"/>
      <c r="J53" s="345"/>
      <c r="K53" s="253"/>
    </row>
    <row r="54" spans="1:11" s="311" customFormat="1" ht="18" customHeight="1">
      <c r="A54" s="258">
        <v>2010505</v>
      </c>
      <c r="B54" s="340" t="s">
        <v>487</v>
      </c>
      <c r="C54" s="341">
        <f t="shared" si="1"/>
        <v>29</v>
      </c>
      <c r="D54" s="344">
        <v>29</v>
      </c>
      <c r="E54" s="341">
        <f t="shared" si="2"/>
        <v>29</v>
      </c>
      <c r="F54" s="345"/>
      <c r="G54" s="345"/>
      <c r="H54" s="346"/>
      <c r="I54" s="346"/>
      <c r="J54" s="345"/>
      <c r="K54" s="253"/>
    </row>
    <row r="55" spans="1:11" s="311" customFormat="1" ht="25.5" customHeight="1" hidden="1">
      <c r="A55" s="258">
        <v>2010506</v>
      </c>
      <c r="B55" s="347" t="s">
        <v>488</v>
      </c>
      <c r="C55" s="341">
        <f t="shared" si="1"/>
        <v>0</v>
      </c>
      <c r="D55" s="344"/>
      <c r="E55" s="341">
        <f t="shared" si="2"/>
        <v>0</v>
      </c>
      <c r="F55" s="345"/>
      <c r="G55" s="345"/>
      <c r="H55" s="346"/>
      <c r="I55" s="346"/>
      <c r="J55" s="345"/>
      <c r="K55" s="253"/>
    </row>
    <row r="56" spans="1:11" s="311" customFormat="1" ht="33.75" customHeight="1" hidden="1">
      <c r="A56" s="258">
        <v>2010507</v>
      </c>
      <c r="B56" s="347" t="s">
        <v>489</v>
      </c>
      <c r="C56" s="341">
        <f t="shared" si="1"/>
        <v>0</v>
      </c>
      <c r="D56" s="344"/>
      <c r="E56" s="341">
        <f t="shared" si="2"/>
        <v>0</v>
      </c>
      <c r="F56" s="345"/>
      <c r="G56" s="345"/>
      <c r="H56" s="346"/>
      <c r="I56" s="346"/>
      <c r="J56" s="345"/>
      <c r="K56" s="253"/>
    </row>
    <row r="57" spans="1:11" s="311" customFormat="1" ht="18" customHeight="1">
      <c r="A57" s="258">
        <v>2010508</v>
      </c>
      <c r="B57" s="340" t="s">
        <v>490</v>
      </c>
      <c r="C57" s="341">
        <f t="shared" si="1"/>
        <v>25</v>
      </c>
      <c r="D57" s="344">
        <v>25</v>
      </c>
      <c r="E57" s="341">
        <f t="shared" si="2"/>
        <v>25</v>
      </c>
      <c r="F57" s="345"/>
      <c r="G57" s="345"/>
      <c r="H57" s="346"/>
      <c r="I57" s="346"/>
      <c r="J57" s="345"/>
      <c r="K57" s="253"/>
    </row>
    <row r="58" spans="1:11" s="311" customFormat="1" ht="18" customHeight="1">
      <c r="A58" s="258">
        <v>2010550</v>
      </c>
      <c r="B58" s="340" t="s">
        <v>462</v>
      </c>
      <c r="C58" s="341">
        <f t="shared" si="1"/>
        <v>124</v>
      </c>
      <c r="D58" s="344">
        <v>124</v>
      </c>
      <c r="E58" s="341">
        <f t="shared" si="2"/>
        <v>124</v>
      </c>
      <c r="F58" s="345"/>
      <c r="G58" s="345"/>
      <c r="H58" s="346"/>
      <c r="I58" s="346"/>
      <c r="J58" s="345"/>
      <c r="K58" s="253"/>
    </row>
    <row r="59" spans="1:11" s="311" customFormat="1" ht="25.5" customHeight="1" hidden="1">
      <c r="A59" s="258">
        <v>2010599</v>
      </c>
      <c r="B59" s="340" t="s">
        <v>491</v>
      </c>
      <c r="C59" s="341">
        <f t="shared" si="1"/>
        <v>0</v>
      </c>
      <c r="D59" s="344"/>
      <c r="E59" s="341">
        <f t="shared" si="2"/>
        <v>0</v>
      </c>
      <c r="F59" s="345"/>
      <c r="G59" s="345"/>
      <c r="H59" s="346"/>
      <c r="I59" s="346"/>
      <c r="J59" s="345"/>
      <c r="K59" s="253"/>
    </row>
    <row r="60" spans="1:11" s="311" customFormat="1" ht="18" customHeight="1">
      <c r="A60" s="258">
        <v>20106</v>
      </c>
      <c r="B60" s="340" t="s">
        <v>492</v>
      </c>
      <c r="C60" s="341">
        <f t="shared" si="1"/>
        <v>1483</v>
      </c>
      <c r="D60" s="344">
        <f>SUM(D61:D70)</f>
        <v>1483</v>
      </c>
      <c r="E60" s="341">
        <f t="shared" si="2"/>
        <v>1483</v>
      </c>
      <c r="F60" s="345"/>
      <c r="G60" s="345"/>
      <c r="H60" s="346"/>
      <c r="I60" s="346"/>
      <c r="J60" s="345"/>
      <c r="K60" s="253"/>
    </row>
    <row r="61" spans="1:11" s="311" customFormat="1" ht="18" customHeight="1">
      <c r="A61" s="258">
        <v>2010601</v>
      </c>
      <c r="B61" s="340" t="s">
        <v>453</v>
      </c>
      <c r="C61" s="341">
        <f t="shared" si="1"/>
        <v>1326</v>
      </c>
      <c r="D61" s="344">
        <v>1326</v>
      </c>
      <c r="E61" s="341">
        <f t="shared" si="2"/>
        <v>1326</v>
      </c>
      <c r="F61" s="345"/>
      <c r="G61" s="345"/>
      <c r="H61" s="346"/>
      <c r="I61" s="346"/>
      <c r="J61" s="345"/>
      <c r="K61" s="253"/>
    </row>
    <row r="62" spans="1:11" s="311" customFormat="1" ht="25.5" customHeight="1" hidden="1">
      <c r="A62" s="258">
        <v>2010602</v>
      </c>
      <c r="B62" s="348" t="s">
        <v>454</v>
      </c>
      <c r="C62" s="341">
        <f t="shared" si="1"/>
        <v>0</v>
      </c>
      <c r="D62" s="344"/>
      <c r="E62" s="341">
        <f t="shared" si="2"/>
        <v>0</v>
      </c>
      <c r="F62" s="345"/>
      <c r="G62" s="345"/>
      <c r="H62" s="346"/>
      <c r="I62" s="346"/>
      <c r="J62" s="345"/>
      <c r="K62" s="253"/>
    </row>
    <row r="63" spans="1:11" s="311" customFormat="1" ht="25.5" customHeight="1" hidden="1">
      <c r="A63" s="258">
        <v>2010603</v>
      </c>
      <c r="B63" s="348" t="s">
        <v>455</v>
      </c>
      <c r="C63" s="341">
        <f t="shared" si="1"/>
        <v>0</v>
      </c>
      <c r="D63" s="344"/>
      <c r="E63" s="341">
        <f t="shared" si="2"/>
        <v>0</v>
      </c>
      <c r="F63" s="345"/>
      <c r="G63" s="345"/>
      <c r="H63" s="346"/>
      <c r="I63" s="346"/>
      <c r="J63" s="345"/>
      <c r="K63" s="253"/>
    </row>
    <row r="64" spans="1:11" s="311" customFormat="1" ht="25.5" customHeight="1" hidden="1">
      <c r="A64" s="258">
        <v>2010604</v>
      </c>
      <c r="B64" s="348" t="s">
        <v>493</v>
      </c>
      <c r="C64" s="341">
        <f t="shared" si="1"/>
        <v>0</v>
      </c>
      <c r="D64" s="344"/>
      <c r="E64" s="341">
        <f t="shared" si="2"/>
        <v>0</v>
      </c>
      <c r="F64" s="345"/>
      <c r="G64" s="345"/>
      <c r="H64" s="346"/>
      <c r="I64" s="346"/>
      <c r="J64" s="345"/>
      <c r="K64" s="253"/>
    </row>
    <row r="65" spans="1:11" s="311" customFormat="1" ht="25.5" customHeight="1" hidden="1">
      <c r="A65" s="258">
        <v>2010605</v>
      </c>
      <c r="B65" s="348" t="s">
        <v>494</v>
      </c>
      <c r="C65" s="341">
        <f t="shared" si="1"/>
        <v>0</v>
      </c>
      <c r="D65" s="344"/>
      <c r="E65" s="341">
        <f t="shared" si="2"/>
        <v>0</v>
      </c>
      <c r="F65" s="345"/>
      <c r="G65" s="345"/>
      <c r="H65" s="346"/>
      <c r="I65" s="346"/>
      <c r="J65" s="345"/>
      <c r="K65" s="253"/>
    </row>
    <row r="66" spans="1:11" s="311" customFormat="1" ht="25.5" customHeight="1" hidden="1">
      <c r="A66" s="258">
        <v>2010606</v>
      </c>
      <c r="B66" s="348" t="s">
        <v>495</v>
      </c>
      <c r="C66" s="341">
        <f t="shared" si="1"/>
        <v>0</v>
      </c>
      <c r="D66" s="344"/>
      <c r="E66" s="341">
        <f t="shared" si="2"/>
        <v>0</v>
      </c>
      <c r="F66" s="345"/>
      <c r="G66" s="345"/>
      <c r="H66" s="346"/>
      <c r="I66" s="346"/>
      <c r="J66" s="345"/>
      <c r="K66" s="253"/>
    </row>
    <row r="67" spans="1:11" s="311" customFormat="1" ht="25.5" customHeight="1" hidden="1">
      <c r="A67" s="258">
        <v>2010607</v>
      </c>
      <c r="B67" s="340" t="s">
        <v>496</v>
      </c>
      <c r="C67" s="341">
        <f t="shared" si="1"/>
        <v>0</v>
      </c>
      <c r="D67" s="344"/>
      <c r="E67" s="341">
        <f t="shared" si="2"/>
        <v>0</v>
      </c>
      <c r="F67" s="345"/>
      <c r="G67" s="345"/>
      <c r="H67" s="346"/>
      <c r="I67" s="346"/>
      <c r="J67" s="345"/>
      <c r="K67" s="253"/>
    </row>
    <row r="68" spans="1:11" s="311" customFormat="1" ht="25.5" customHeight="1" hidden="1">
      <c r="A68" s="258">
        <v>2010608</v>
      </c>
      <c r="B68" s="347" t="s">
        <v>497</v>
      </c>
      <c r="C68" s="341">
        <f t="shared" si="1"/>
        <v>0</v>
      </c>
      <c r="D68" s="344"/>
      <c r="E68" s="341">
        <f t="shared" si="2"/>
        <v>0</v>
      </c>
      <c r="F68" s="345"/>
      <c r="G68" s="345"/>
      <c r="H68" s="346"/>
      <c r="I68" s="346"/>
      <c r="J68" s="345"/>
      <c r="K68" s="253"/>
    </row>
    <row r="69" spans="1:11" s="311" customFormat="1" ht="18" customHeight="1">
      <c r="A69" s="258">
        <v>2010650</v>
      </c>
      <c r="B69" s="340" t="s">
        <v>462</v>
      </c>
      <c r="C69" s="341">
        <f aca="true" t="shared" si="3" ref="C69:C132">E69+F69+G69</f>
        <v>157</v>
      </c>
      <c r="D69" s="344">
        <v>157</v>
      </c>
      <c r="E69" s="341">
        <f aca="true" t="shared" si="4" ref="E69:E132">D69-F69</f>
        <v>157</v>
      </c>
      <c r="F69" s="345"/>
      <c r="G69" s="345"/>
      <c r="H69" s="346"/>
      <c r="I69" s="346"/>
      <c r="J69" s="345"/>
      <c r="K69" s="253"/>
    </row>
    <row r="70" spans="1:11" s="311" customFormat="1" ht="25.5" customHeight="1" hidden="1">
      <c r="A70" s="258">
        <v>2010699</v>
      </c>
      <c r="B70" s="347" t="s">
        <v>498</v>
      </c>
      <c r="C70" s="341">
        <f t="shared" si="3"/>
        <v>0</v>
      </c>
      <c r="D70" s="358"/>
      <c r="E70" s="341">
        <f t="shared" si="4"/>
        <v>0</v>
      </c>
      <c r="F70" s="345"/>
      <c r="G70" s="345"/>
      <c r="H70" s="346"/>
      <c r="I70" s="346"/>
      <c r="J70" s="345"/>
      <c r="K70" s="253"/>
    </row>
    <row r="71" spans="1:11" s="311" customFormat="1" ht="18" customHeight="1">
      <c r="A71" s="258">
        <v>20107</v>
      </c>
      <c r="B71" s="340" t="s">
        <v>499</v>
      </c>
      <c r="C71" s="341">
        <f t="shared" si="3"/>
        <v>1603</v>
      </c>
      <c r="D71" s="344">
        <f>SUM(D72:D82)</f>
        <v>1603</v>
      </c>
      <c r="E71" s="341">
        <f t="shared" si="4"/>
        <v>1603</v>
      </c>
      <c r="F71" s="345"/>
      <c r="G71" s="345"/>
      <c r="H71" s="346"/>
      <c r="I71" s="346"/>
      <c r="J71" s="345"/>
      <c r="K71" s="253"/>
    </row>
    <row r="72" spans="1:11" s="311" customFormat="1" ht="18" customHeight="1">
      <c r="A72" s="258">
        <v>2010701</v>
      </c>
      <c r="B72" s="340" t="s">
        <v>453</v>
      </c>
      <c r="C72" s="341">
        <f t="shared" si="3"/>
        <v>1603</v>
      </c>
      <c r="D72" s="344">
        <v>1603</v>
      </c>
      <c r="E72" s="341">
        <f t="shared" si="4"/>
        <v>1603</v>
      </c>
      <c r="F72" s="345"/>
      <c r="G72" s="345"/>
      <c r="H72" s="346"/>
      <c r="I72" s="346"/>
      <c r="J72" s="345"/>
      <c r="K72" s="253"/>
    </row>
    <row r="73" spans="1:11" s="311" customFormat="1" ht="25.5" customHeight="1" hidden="1">
      <c r="A73" s="258">
        <v>2010702</v>
      </c>
      <c r="B73" s="340" t="s">
        <v>454</v>
      </c>
      <c r="C73" s="341">
        <f t="shared" si="3"/>
        <v>0</v>
      </c>
      <c r="D73" s="358"/>
      <c r="E73" s="341">
        <f t="shared" si="4"/>
        <v>0</v>
      </c>
      <c r="F73" s="345"/>
      <c r="G73" s="345"/>
      <c r="H73" s="346"/>
      <c r="I73" s="346"/>
      <c r="J73" s="345"/>
      <c r="K73" s="253"/>
    </row>
    <row r="74" spans="1:11" s="311" customFormat="1" ht="25.5" customHeight="1" hidden="1">
      <c r="A74" s="258">
        <v>2010703</v>
      </c>
      <c r="B74" s="347" t="s">
        <v>455</v>
      </c>
      <c r="C74" s="341">
        <f t="shared" si="3"/>
        <v>0</v>
      </c>
      <c r="D74" s="358"/>
      <c r="E74" s="341">
        <f t="shared" si="4"/>
        <v>0</v>
      </c>
      <c r="F74" s="345"/>
      <c r="G74" s="345"/>
      <c r="H74" s="346"/>
      <c r="I74" s="346"/>
      <c r="J74" s="345"/>
      <c r="K74" s="253"/>
    </row>
    <row r="75" spans="1:11" s="311" customFormat="1" ht="25.5" customHeight="1" hidden="1">
      <c r="A75" s="258">
        <v>2010704</v>
      </c>
      <c r="B75" s="347" t="s">
        <v>500</v>
      </c>
      <c r="C75" s="341">
        <f t="shared" si="3"/>
        <v>0</v>
      </c>
      <c r="D75" s="358"/>
      <c r="E75" s="341">
        <f t="shared" si="4"/>
        <v>0</v>
      </c>
      <c r="F75" s="345"/>
      <c r="G75" s="345"/>
      <c r="H75" s="346"/>
      <c r="I75" s="346"/>
      <c r="J75" s="345"/>
      <c r="K75" s="253"/>
    </row>
    <row r="76" spans="1:11" s="311" customFormat="1" ht="25.5" customHeight="1" hidden="1">
      <c r="A76" s="258">
        <v>2010705</v>
      </c>
      <c r="B76" s="347" t="s">
        <v>1498</v>
      </c>
      <c r="C76" s="341">
        <f t="shared" si="3"/>
        <v>0</v>
      </c>
      <c r="D76" s="358"/>
      <c r="E76" s="341">
        <f t="shared" si="4"/>
        <v>0</v>
      </c>
      <c r="F76" s="345"/>
      <c r="G76" s="345"/>
      <c r="H76" s="346"/>
      <c r="I76" s="346"/>
      <c r="J76" s="345"/>
      <c r="K76" s="253"/>
    </row>
    <row r="77" spans="1:11" s="311" customFormat="1" ht="25.5" customHeight="1" hidden="1">
      <c r="A77" s="258">
        <v>2010706</v>
      </c>
      <c r="B77" s="348" t="s">
        <v>502</v>
      </c>
      <c r="C77" s="341">
        <f t="shared" si="3"/>
        <v>0</v>
      </c>
      <c r="D77" s="358"/>
      <c r="E77" s="341">
        <f t="shared" si="4"/>
        <v>0</v>
      </c>
      <c r="F77" s="345"/>
      <c r="G77" s="345"/>
      <c r="H77" s="346"/>
      <c r="I77" s="346"/>
      <c r="J77" s="345"/>
      <c r="K77" s="253"/>
    </row>
    <row r="78" spans="1:11" s="311" customFormat="1" ht="25.5" customHeight="1" hidden="1">
      <c r="A78" s="258">
        <v>2010707</v>
      </c>
      <c r="B78" s="340" t="s">
        <v>503</v>
      </c>
      <c r="C78" s="341">
        <f t="shared" si="3"/>
        <v>0</v>
      </c>
      <c r="D78" s="358"/>
      <c r="E78" s="341">
        <f t="shared" si="4"/>
        <v>0</v>
      </c>
      <c r="F78" s="351"/>
      <c r="G78" s="351"/>
      <c r="H78" s="352"/>
      <c r="I78" s="352"/>
      <c r="J78" s="351"/>
      <c r="K78" s="253"/>
    </row>
    <row r="79" spans="1:11" s="311" customFormat="1" ht="25.5" customHeight="1" hidden="1">
      <c r="A79" s="258">
        <v>2010708</v>
      </c>
      <c r="B79" s="340" t="s">
        <v>504</v>
      </c>
      <c r="C79" s="341">
        <f t="shared" si="3"/>
        <v>0</v>
      </c>
      <c r="D79" s="358"/>
      <c r="E79" s="341">
        <f t="shared" si="4"/>
        <v>0</v>
      </c>
      <c r="F79" s="351"/>
      <c r="G79" s="351"/>
      <c r="H79" s="352"/>
      <c r="I79" s="352"/>
      <c r="J79" s="351"/>
      <c r="K79" s="253"/>
    </row>
    <row r="80" spans="1:11" s="311" customFormat="1" ht="25.5" customHeight="1" hidden="1">
      <c r="A80" s="258">
        <v>2010709</v>
      </c>
      <c r="B80" s="340" t="s">
        <v>496</v>
      </c>
      <c r="C80" s="341">
        <f t="shared" si="3"/>
        <v>0</v>
      </c>
      <c r="D80" s="358"/>
      <c r="E80" s="341">
        <f t="shared" si="4"/>
        <v>0</v>
      </c>
      <c r="F80" s="345"/>
      <c r="G80" s="345"/>
      <c r="H80" s="346"/>
      <c r="I80" s="346"/>
      <c r="J80" s="345"/>
      <c r="K80" s="253"/>
    </row>
    <row r="81" spans="1:11" s="311" customFormat="1" ht="25.5" customHeight="1" hidden="1">
      <c r="A81" s="258">
        <v>2010750</v>
      </c>
      <c r="B81" s="347" t="s">
        <v>462</v>
      </c>
      <c r="C81" s="341">
        <f t="shared" si="3"/>
        <v>0</v>
      </c>
      <c r="D81" s="358"/>
      <c r="E81" s="341">
        <f t="shared" si="4"/>
        <v>0</v>
      </c>
      <c r="F81" s="345"/>
      <c r="G81" s="345"/>
      <c r="H81" s="346"/>
      <c r="I81" s="346"/>
      <c r="J81" s="345"/>
      <c r="K81" s="253"/>
    </row>
    <row r="82" spans="1:11" s="311" customFormat="1" ht="25.5" customHeight="1" hidden="1">
      <c r="A82" s="258">
        <v>2010799</v>
      </c>
      <c r="B82" s="347" t="s">
        <v>505</v>
      </c>
      <c r="C82" s="341">
        <f t="shared" si="3"/>
        <v>0</v>
      </c>
      <c r="D82" s="358"/>
      <c r="E82" s="341">
        <f t="shared" si="4"/>
        <v>0</v>
      </c>
      <c r="F82" s="345"/>
      <c r="G82" s="345"/>
      <c r="H82" s="346"/>
      <c r="I82" s="346"/>
      <c r="J82" s="345"/>
      <c r="K82" s="253"/>
    </row>
    <row r="83" spans="1:11" s="311" customFormat="1" ht="18" customHeight="1">
      <c r="A83" s="258">
        <v>20108</v>
      </c>
      <c r="B83" s="340" t="s">
        <v>506</v>
      </c>
      <c r="C83" s="341">
        <f t="shared" si="3"/>
        <v>250</v>
      </c>
      <c r="D83" s="344">
        <f>SUM(D84:D91)</f>
        <v>250</v>
      </c>
      <c r="E83" s="341">
        <f t="shared" si="4"/>
        <v>250</v>
      </c>
      <c r="F83" s="345"/>
      <c r="G83" s="345"/>
      <c r="H83" s="346"/>
      <c r="I83" s="346"/>
      <c r="J83" s="345"/>
      <c r="K83" s="253"/>
    </row>
    <row r="84" spans="1:11" s="311" customFormat="1" ht="18" customHeight="1">
      <c r="A84" s="258">
        <v>2010801</v>
      </c>
      <c r="B84" s="340" t="s">
        <v>453</v>
      </c>
      <c r="C84" s="341">
        <f t="shared" si="3"/>
        <v>192</v>
      </c>
      <c r="D84" s="344">
        <v>192</v>
      </c>
      <c r="E84" s="341">
        <f t="shared" si="4"/>
        <v>192</v>
      </c>
      <c r="F84" s="345"/>
      <c r="G84" s="345"/>
      <c r="H84" s="346"/>
      <c r="I84" s="346"/>
      <c r="J84" s="345"/>
      <c r="K84" s="253"/>
    </row>
    <row r="85" spans="1:11" s="311" customFormat="1" ht="18" customHeight="1">
      <c r="A85" s="258">
        <v>2010802</v>
      </c>
      <c r="B85" s="340" t="s">
        <v>454</v>
      </c>
      <c r="C85" s="341">
        <f t="shared" si="3"/>
        <v>7</v>
      </c>
      <c r="D85" s="344">
        <v>7</v>
      </c>
      <c r="E85" s="341">
        <f t="shared" si="4"/>
        <v>7</v>
      </c>
      <c r="F85" s="345"/>
      <c r="G85" s="345"/>
      <c r="H85" s="346"/>
      <c r="I85" s="346"/>
      <c r="J85" s="345"/>
      <c r="K85" s="253"/>
    </row>
    <row r="86" spans="1:11" s="311" customFormat="1" ht="25.5" customHeight="1" hidden="1">
      <c r="A86" s="258">
        <v>2010803</v>
      </c>
      <c r="B86" s="340" t="s">
        <v>455</v>
      </c>
      <c r="C86" s="341">
        <f t="shared" si="3"/>
        <v>0</v>
      </c>
      <c r="D86" s="344"/>
      <c r="E86" s="341">
        <f t="shared" si="4"/>
        <v>0</v>
      </c>
      <c r="F86" s="345"/>
      <c r="G86" s="345"/>
      <c r="H86" s="346"/>
      <c r="I86" s="346"/>
      <c r="J86" s="345"/>
      <c r="K86" s="253"/>
    </row>
    <row r="87" spans="1:11" s="311" customFormat="1" ht="25.5" customHeight="1" hidden="1">
      <c r="A87" s="258">
        <v>2010804</v>
      </c>
      <c r="B87" s="347" t="s">
        <v>507</v>
      </c>
      <c r="C87" s="341">
        <f t="shared" si="3"/>
        <v>0</v>
      </c>
      <c r="D87" s="344"/>
      <c r="E87" s="341">
        <f t="shared" si="4"/>
        <v>0</v>
      </c>
      <c r="F87" s="351"/>
      <c r="G87" s="351"/>
      <c r="H87" s="352"/>
      <c r="I87" s="352"/>
      <c r="J87" s="351"/>
      <c r="K87" s="253"/>
    </row>
    <row r="88" spans="1:11" s="311" customFormat="1" ht="25.5" customHeight="1" hidden="1">
      <c r="A88" s="258">
        <v>2010805</v>
      </c>
      <c r="B88" s="347" t="s">
        <v>508</v>
      </c>
      <c r="C88" s="341">
        <f t="shared" si="3"/>
        <v>0</v>
      </c>
      <c r="D88" s="344"/>
      <c r="E88" s="341">
        <f t="shared" si="4"/>
        <v>0</v>
      </c>
      <c r="F88" s="351"/>
      <c r="G88" s="351"/>
      <c r="H88" s="352"/>
      <c r="I88" s="352"/>
      <c r="J88" s="351"/>
      <c r="K88" s="253"/>
    </row>
    <row r="89" spans="1:11" s="311" customFormat="1" ht="25.5" customHeight="1" hidden="1">
      <c r="A89" s="258">
        <v>2010806</v>
      </c>
      <c r="B89" s="347" t="s">
        <v>496</v>
      </c>
      <c r="C89" s="341">
        <f t="shared" si="3"/>
        <v>0</v>
      </c>
      <c r="D89" s="344"/>
      <c r="E89" s="341">
        <f t="shared" si="4"/>
        <v>0</v>
      </c>
      <c r="F89" s="345"/>
      <c r="G89" s="345"/>
      <c r="H89" s="346"/>
      <c r="I89" s="346"/>
      <c r="J89" s="345"/>
      <c r="K89" s="253"/>
    </row>
    <row r="90" spans="1:11" s="311" customFormat="1" ht="18" customHeight="1">
      <c r="A90" s="258">
        <v>2010850</v>
      </c>
      <c r="B90" s="340" t="s">
        <v>462</v>
      </c>
      <c r="C90" s="341">
        <f t="shared" si="3"/>
        <v>51</v>
      </c>
      <c r="D90" s="344">
        <v>51</v>
      </c>
      <c r="E90" s="341">
        <f t="shared" si="4"/>
        <v>51</v>
      </c>
      <c r="F90" s="345"/>
      <c r="G90" s="345"/>
      <c r="H90" s="346"/>
      <c r="I90" s="346"/>
      <c r="J90" s="345"/>
      <c r="K90" s="253"/>
    </row>
    <row r="91" spans="1:11" s="311" customFormat="1" ht="25.5" customHeight="1" hidden="1">
      <c r="A91" s="258">
        <v>2010899</v>
      </c>
      <c r="B91" s="348" t="s">
        <v>509</v>
      </c>
      <c r="C91" s="341">
        <f t="shared" si="3"/>
        <v>0</v>
      </c>
      <c r="D91" s="358"/>
      <c r="E91" s="341">
        <f t="shared" si="4"/>
        <v>0</v>
      </c>
      <c r="F91" s="345"/>
      <c r="G91" s="345"/>
      <c r="H91" s="346"/>
      <c r="I91" s="346"/>
      <c r="J91" s="345"/>
      <c r="K91" s="253"/>
    </row>
    <row r="92" spans="1:11" s="311" customFormat="1" ht="25.5" customHeight="1" hidden="1">
      <c r="A92" s="258">
        <v>20109</v>
      </c>
      <c r="B92" s="340" t="s">
        <v>510</v>
      </c>
      <c r="C92" s="341">
        <f t="shared" si="3"/>
        <v>0</v>
      </c>
      <c r="D92" s="342">
        <f>SUM(D93:D104)</f>
        <v>0</v>
      </c>
      <c r="E92" s="341">
        <f t="shared" si="4"/>
        <v>0</v>
      </c>
      <c r="F92" s="341"/>
      <c r="G92" s="341"/>
      <c r="H92" s="341"/>
      <c r="I92" s="341"/>
      <c r="J92" s="353"/>
      <c r="K92" s="253"/>
    </row>
    <row r="93" spans="1:11" s="311" customFormat="1" ht="25.5" customHeight="1" hidden="1">
      <c r="A93" s="258">
        <v>2010901</v>
      </c>
      <c r="B93" s="340" t="s">
        <v>453</v>
      </c>
      <c r="C93" s="341">
        <f t="shared" si="3"/>
        <v>0</v>
      </c>
      <c r="D93" s="358"/>
      <c r="E93" s="341">
        <f t="shared" si="4"/>
        <v>0</v>
      </c>
      <c r="F93" s="345"/>
      <c r="G93" s="345"/>
      <c r="H93" s="346"/>
      <c r="I93" s="346"/>
      <c r="J93" s="345"/>
      <c r="K93" s="253"/>
    </row>
    <row r="94" spans="1:11" s="311" customFormat="1" ht="25.5" customHeight="1" hidden="1">
      <c r="A94" s="258">
        <v>2010902</v>
      </c>
      <c r="B94" s="347" t="s">
        <v>454</v>
      </c>
      <c r="C94" s="341">
        <f t="shared" si="3"/>
        <v>0</v>
      </c>
      <c r="D94" s="358"/>
      <c r="E94" s="341">
        <f t="shared" si="4"/>
        <v>0</v>
      </c>
      <c r="F94" s="351"/>
      <c r="G94" s="351"/>
      <c r="H94" s="352"/>
      <c r="I94" s="352"/>
      <c r="J94" s="351"/>
      <c r="K94" s="253"/>
    </row>
    <row r="95" spans="1:11" s="311" customFormat="1" ht="25.5" customHeight="1" hidden="1">
      <c r="A95" s="258">
        <v>2010903</v>
      </c>
      <c r="B95" s="347" t="s">
        <v>455</v>
      </c>
      <c r="C95" s="341">
        <f t="shared" si="3"/>
        <v>0</v>
      </c>
      <c r="D95" s="358"/>
      <c r="E95" s="341">
        <f t="shared" si="4"/>
        <v>0</v>
      </c>
      <c r="F95" s="345"/>
      <c r="G95" s="345"/>
      <c r="H95" s="346"/>
      <c r="I95" s="346"/>
      <c r="J95" s="345"/>
      <c r="K95" s="253"/>
    </row>
    <row r="96" spans="1:11" s="311" customFormat="1" ht="25.5" customHeight="1" hidden="1">
      <c r="A96" s="258">
        <v>2010905</v>
      </c>
      <c r="B96" s="340" t="s">
        <v>512</v>
      </c>
      <c r="C96" s="341">
        <f t="shared" si="3"/>
        <v>0</v>
      </c>
      <c r="D96" s="358"/>
      <c r="E96" s="341">
        <f t="shared" si="4"/>
        <v>0</v>
      </c>
      <c r="F96" s="345"/>
      <c r="G96" s="345"/>
      <c r="H96" s="346"/>
      <c r="I96" s="346"/>
      <c r="J96" s="345"/>
      <c r="K96" s="253"/>
    </row>
    <row r="97" spans="1:11" s="311" customFormat="1" ht="25.5" customHeight="1" hidden="1">
      <c r="A97" s="258">
        <v>2010907</v>
      </c>
      <c r="B97" s="340" t="s">
        <v>1499</v>
      </c>
      <c r="C97" s="341">
        <f t="shared" si="3"/>
        <v>0</v>
      </c>
      <c r="D97" s="358"/>
      <c r="E97" s="341">
        <f t="shared" si="4"/>
        <v>0</v>
      </c>
      <c r="F97" s="345"/>
      <c r="G97" s="345"/>
      <c r="H97" s="346"/>
      <c r="I97" s="346"/>
      <c r="J97" s="345"/>
      <c r="K97" s="253"/>
    </row>
    <row r="98" spans="1:11" s="311" customFormat="1" ht="25.5" customHeight="1" hidden="1">
      <c r="A98" s="258">
        <v>2010908</v>
      </c>
      <c r="B98" s="340" t="s">
        <v>496</v>
      </c>
      <c r="C98" s="341">
        <f t="shared" si="3"/>
        <v>0</v>
      </c>
      <c r="D98" s="358"/>
      <c r="E98" s="341">
        <f t="shared" si="4"/>
        <v>0</v>
      </c>
      <c r="F98" s="345"/>
      <c r="G98" s="345"/>
      <c r="H98" s="346"/>
      <c r="I98" s="346"/>
      <c r="J98" s="345"/>
      <c r="K98" s="253"/>
    </row>
    <row r="99" spans="1:11" s="311" customFormat="1" ht="25.5" customHeight="1" hidden="1">
      <c r="A99" s="258">
        <v>2010909</v>
      </c>
      <c r="B99" s="340" t="s">
        <v>1500</v>
      </c>
      <c r="C99" s="341">
        <f t="shared" si="3"/>
        <v>0</v>
      </c>
      <c r="D99" s="358"/>
      <c r="E99" s="341">
        <f t="shared" si="4"/>
        <v>0</v>
      </c>
      <c r="F99" s="345"/>
      <c r="G99" s="345"/>
      <c r="H99" s="346"/>
      <c r="I99" s="346"/>
      <c r="J99" s="345"/>
      <c r="K99" s="253"/>
    </row>
    <row r="100" spans="1:11" s="311" customFormat="1" ht="25.5" customHeight="1" hidden="1">
      <c r="A100" s="258">
        <v>2010910</v>
      </c>
      <c r="B100" s="340" t="s">
        <v>1501</v>
      </c>
      <c r="C100" s="341">
        <f t="shared" si="3"/>
        <v>0</v>
      </c>
      <c r="D100" s="358"/>
      <c r="E100" s="341">
        <f t="shared" si="4"/>
        <v>0</v>
      </c>
      <c r="F100" s="345"/>
      <c r="G100" s="345"/>
      <c r="H100" s="346"/>
      <c r="I100" s="346"/>
      <c r="J100" s="345"/>
      <c r="K100" s="253"/>
    </row>
    <row r="101" spans="1:11" s="311" customFormat="1" ht="25.5" customHeight="1" hidden="1">
      <c r="A101" s="258">
        <v>2010911</v>
      </c>
      <c r="B101" s="340" t="s">
        <v>1502</v>
      </c>
      <c r="C101" s="341">
        <f t="shared" si="3"/>
        <v>0</v>
      </c>
      <c r="D101" s="358"/>
      <c r="E101" s="341">
        <f t="shared" si="4"/>
        <v>0</v>
      </c>
      <c r="F101" s="345"/>
      <c r="G101" s="345"/>
      <c r="H101" s="346"/>
      <c r="I101" s="346"/>
      <c r="J101" s="345"/>
      <c r="K101" s="253"/>
    </row>
    <row r="102" spans="1:11" s="311" customFormat="1" ht="25.5" customHeight="1" hidden="1">
      <c r="A102" s="258">
        <v>2010912</v>
      </c>
      <c r="B102" s="340" t="s">
        <v>1503</v>
      </c>
      <c r="C102" s="341">
        <f t="shared" si="3"/>
        <v>0</v>
      </c>
      <c r="D102" s="358"/>
      <c r="E102" s="341">
        <f t="shared" si="4"/>
        <v>0</v>
      </c>
      <c r="F102" s="345"/>
      <c r="G102" s="345"/>
      <c r="H102" s="346"/>
      <c r="I102" s="346"/>
      <c r="J102" s="345"/>
      <c r="K102" s="253"/>
    </row>
    <row r="103" spans="1:11" s="311" customFormat="1" ht="25.5" customHeight="1" hidden="1">
      <c r="A103" s="258">
        <v>2010950</v>
      </c>
      <c r="B103" s="347" t="s">
        <v>462</v>
      </c>
      <c r="C103" s="341">
        <f t="shared" si="3"/>
        <v>0</v>
      </c>
      <c r="D103" s="358"/>
      <c r="E103" s="341">
        <f t="shared" si="4"/>
        <v>0</v>
      </c>
      <c r="F103" s="345"/>
      <c r="G103" s="345"/>
      <c r="H103" s="346"/>
      <c r="I103" s="346"/>
      <c r="J103" s="345"/>
      <c r="K103" s="253"/>
    </row>
    <row r="104" spans="1:11" s="311" customFormat="1" ht="25.5" customHeight="1" hidden="1">
      <c r="A104" s="258">
        <v>2010999</v>
      </c>
      <c r="B104" s="347" t="s">
        <v>514</v>
      </c>
      <c r="C104" s="341">
        <f t="shared" si="3"/>
        <v>0</v>
      </c>
      <c r="D104" s="358"/>
      <c r="E104" s="341">
        <f t="shared" si="4"/>
        <v>0</v>
      </c>
      <c r="F104" s="351"/>
      <c r="G104" s="351"/>
      <c r="H104" s="352"/>
      <c r="I104" s="352"/>
      <c r="J104" s="351"/>
      <c r="K104" s="253"/>
    </row>
    <row r="105" spans="1:11" s="311" customFormat="1" ht="18" customHeight="1">
      <c r="A105" s="258">
        <v>20110</v>
      </c>
      <c r="B105" s="340" t="s">
        <v>515</v>
      </c>
      <c r="C105" s="341">
        <f t="shared" si="3"/>
        <v>71</v>
      </c>
      <c r="D105" s="344">
        <f>SUM(D106:D114)</f>
        <v>71</v>
      </c>
      <c r="E105" s="341">
        <f t="shared" si="4"/>
        <v>71</v>
      </c>
      <c r="F105" s="345"/>
      <c r="G105" s="345"/>
      <c r="H105" s="346"/>
      <c r="I105" s="346"/>
      <c r="J105" s="345"/>
      <c r="K105" s="253"/>
    </row>
    <row r="106" spans="1:11" s="311" customFormat="1" ht="25.5" customHeight="1" hidden="1">
      <c r="A106" s="258">
        <v>2011001</v>
      </c>
      <c r="B106" s="347" t="s">
        <v>453</v>
      </c>
      <c r="C106" s="341">
        <f t="shared" si="3"/>
        <v>0</v>
      </c>
      <c r="D106" s="344"/>
      <c r="E106" s="341">
        <f t="shared" si="4"/>
        <v>0</v>
      </c>
      <c r="F106" s="345"/>
      <c r="G106" s="345"/>
      <c r="H106" s="346"/>
      <c r="I106" s="346"/>
      <c r="J106" s="345"/>
      <c r="K106" s="253"/>
    </row>
    <row r="107" spans="1:11" s="311" customFormat="1" ht="25.5" customHeight="1" hidden="1">
      <c r="A107" s="258">
        <v>2011002</v>
      </c>
      <c r="B107" s="340" t="s">
        <v>454</v>
      </c>
      <c r="C107" s="341">
        <f t="shared" si="3"/>
        <v>0</v>
      </c>
      <c r="D107" s="344"/>
      <c r="E107" s="341">
        <f t="shared" si="4"/>
        <v>0</v>
      </c>
      <c r="F107" s="345"/>
      <c r="G107" s="345"/>
      <c r="H107" s="346"/>
      <c r="I107" s="346"/>
      <c r="J107" s="345"/>
      <c r="K107" s="253"/>
    </row>
    <row r="108" spans="1:11" s="311" customFormat="1" ht="25.5" customHeight="1" hidden="1">
      <c r="A108" s="258">
        <v>2011003</v>
      </c>
      <c r="B108" s="340" t="s">
        <v>455</v>
      </c>
      <c r="C108" s="341">
        <f t="shared" si="3"/>
        <v>0</v>
      </c>
      <c r="D108" s="344"/>
      <c r="E108" s="341">
        <f t="shared" si="4"/>
        <v>0</v>
      </c>
      <c r="F108" s="345"/>
      <c r="G108" s="345"/>
      <c r="H108" s="346"/>
      <c r="I108" s="346"/>
      <c r="J108" s="345"/>
      <c r="K108" s="253"/>
    </row>
    <row r="109" spans="1:11" s="311" customFormat="1" ht="25.5" customHeight="1" hidden="1">
      <c r="A109" s="258">
        <v>2011004</v>
      </c>
      <c r="B109" s="340" t="s">
        <v>516</v>
      </c>
      <c r="C109" s="341">
        <f t="shared" si="3"/>
        <v>0</v>
      </c>
      <c r="D109" s="344"/>
      <c r="E109" s="341">
        <f t="shared" si="4"/>
        <v>0</v>
      </c>
      <c r="F109" s="345"/>
      <c r="G109" s="345"/>
      <c r="H109" s="346"/>
      <c r="I109" s="346"/>
      <c r="J109" s="345"/>
      <c r="K109" s="253"/>
    </row>
    <row r="110" spans="1:11" s="311" customFormat="1" ht="25.5" customHeight="1" hidden="1">
      <c r="A110" s="258">
        <v>2011005</v>
      </c>
      <c r="B110" s="347" t="s">
        <v>517</v>
      </c>
      <c r="C110" s="341">
        <f t="shared" si="3"/>
        <v>0</v>
      </c>
      <c r="D110" s="344"/>
      <c r="E110" s="341">
        <f t="shared" si="4"/>
        <v>0</v>
      </c>
      <c r="F110" s="345"/>
      <c r="G110" s="345"/>
      <c r="H110" s="346"/>
      <c r="I110" s="346"/>
      <c r="J110" s="345"/>
      <c r="K110" s="253"/>
    </row>
    <row r="111" spans="1:11" s="311" customFormat="1" ht="25.5" customHeight="1" hidden="1">
      <c r="A111" s="258">
        <v>2011007</v>
      </c>
      <c r="B111" s="347" t="s">
        <v>519</v>
      </c>
      <c r="C111" s="341">
        <f t="shared" si="3"/>
        <v>0</v>
      </c>
      <c r="D111" s="344"/>
      <c r="E111" s="341">
        <f t="shared" si="4"/>
        <v>0</v>
      </c>
      <c r="F111" s="345"/>
      <c r="G111" s="345"/>
      <c r="H111" s="346"/>
      <c r="I111" s="346"/>
      <c r="J111" s="345"/>
      <c r="K111" s="253"/>
    </row>
    <row r="112" spans="1:11" s="311" customFormat="1" ht="25.5" customHeight="1" hidden="1">
      <c r="A112" s="258">
        <v>2011008</v>
      </c>
      <c r="B112" s="340" t="s">
        <v>520</v>
      </c>
      <c r="C112" s="341">
        <f t="shared" si="3"/>
        <v>0</v>
      </c>
      <c r="D112" s="344"/>
      <c r="E112" s="341">
        <f t="shared" si="4"/>
        <v>0</v>
      </c>
      <c r="F112" s="345"/>
      <c r="G112" s="345"/>
      <c r="H112" s="346"/>
      <c r="I112" s="346"/>
      <c r="J112" s="345"/>
      <c r="K112" s="253"/>
    </row>
    <row r="113" spans="1:11" s="311" customFormat="1" ht="18" customHeight="1">
      <c r="A113" s="258">
        <v>2011050</v>
      </c>
      <c r="B113" s="340" t="s">
        <v>462</v>
      </c>
      <c r="C113" s="341">
        <f t="shared" si="3"/>
        <v>71</v>
      </c>
      <c r="D113" s="344">
        <v>71</v>
      </c>
      <c r="E113" s="341">
        <f t="shared" si="4"/>
        <v>71</v>
      </c>
      <c r="F113" s="345"/>
      <c r="G113" s="345"/>
      <c r="H113" s="346"/>
      <c r="I113" s="346"/>
      <c r="J113" s="345"/>
      <c r="K113" s="253"/>
    </row>
    <row r="114" spans="1:11" s="311" customFormat="1" ht="25.5" customHeight="1" hidden="1">
      <c r="A114" s="258">
        <v>2011099</v>
      </c>
      <c r="B114" s="347" t="s">
        <v>525</v>
      </c>
      <c r="C114" s="341">
        <f t="shared" si="3"/>
        <v>0</v>
      </c>
      <c r="D114" s="344"/>
      <c r="E114" s="341">
        <f t="shared" si="4"/>
        <v>0</v>
      </c>
      <c r="F114" s="345"/>
      <c r="G114" s="345"/>
      <c r="H114" s="346"/>
      <c r="I114" s="346"/>
      <c r="J114" s="345"/>
      <c r="K114" s="253"/>
    </row>
    <row r="115" spans="1:11" s="311" customFormat="1" ht="18" customHeight="1">
      <c r="A115" s="258">
        <v>20111</v>
      </c>
      <c r="B115" s="340" t="s">
        <v>526</v>
      </c>
      <c r="C115" s="341">
        <f t="shared" si="3"/>
        <v>1557</v>
      </c>
      <c r="D115" s="344">
        <f>SUM(D116:D123)</f>
        <v>1557</v>
      </c>
      <c r="E115" s="341">
        <f t="shared" si="4"/>
        <v>1557</v>
      </c>
      <c r="F115" s="345"/>
      <c r="G115" s="345"/>
      <c r="H115" s="346"/>
      <c r="I115" s="346"/>
      <c r="J115" s="345"/>
      <c r="K115" s="253"/>
    </row>
    <row r="116" spans="1:11" s="311" customFormat="1" ht="18" customHeight="1">
      <c r="A116" s="258">
        <v>2011101</v>
      </c>
      <c r="B116" s="340" t="s">
        <v>453</v>
      </c>
      <c r="C116" s="341">
        <f t="shared" si="3"/>
        <v>1229</v>
      </c>
      <c r="D116" s="344">
        <v>1229</v>
      </c>
      <c r="E116" s="341">
        <f t="shared" si="4"/>
        <v>1229</v>
      </c>
      <c r="F116" s="345"/>
      <c r="G116" s="345"/>
      <c r="H116" s="346"/>
      <c r="I116" s="346"/>
      <c r="J116" s="345"/>
      <c r="K116" s="253"/>
    </row>
    <row r="117" spans="1:11" s="311" customFormat="1" ht="25.5" customHeight="1" hidden="1">
      <c r="A117" s="258">
        <v>2011102</v>
      </c>
      <c r="B117" s="340" t="s">
        <v>454</v>
      </c>
      <c r="C117" s="341">
        <f t="shared" si="3"/>
        <v>0</v>
      </c>
      <c r="D117" s="358"/>
      <c r="E117" s="341">
        <f t="shared" si="4"/>
        <v>0</v>
      </c>
      <c r="F117" s="345"/>
      <c r="G117" s="345"/>
      <c r="H117" s="346"/>
      <c r="I117" s="346"/>
      <c r="J117" s="345"/>
      <c r="K117" s="253"/>
    </row>
    <row r="118" spans="1:11" s="311" customFormat="1" ht="25.5" customHeight="1" hidden="1">
      <c r="A118" s="258">
        <v>2011103</v>
      </c>
      <c r="B118" s="340" t="s">
        <v>455</v>
      </c>
      <c r="C118" s="341">
        <f t="shared" si="3"/>
        <v>0</v>
      </c>
      <c r="D118" s="358"/>
      <c r="E118" s="341">
        <f t="shared" si="4"/>
        <v>0</v>
      </c>
      <c r="F118" s="351"/>
      <c r="G118" s="351"/>
      <c r="H118" s="352"/>
      <c r="I118" s="352"/>
      <c r="J118" s="351"/>
      <c r="K118" s="253"/>
    </row>
    <row r="119" spans="1:11" s="311" customFormat="1" ht="25.5" customHeight="1" hidden="1">
      <c r="A119" s="258">
        <v>2011104</v>
      </c>
      <c r="B119" s="347" t="s">
        <v>527</v>
      </c>
      <c r="C119" s="341">
        <f t="shared" si="3"/>
        <v>0</v>
      </c>
      <c r="D119" s="358"/>
      <c r="E119" s="341">
        <f t="shared" si="4"/>
        <v>0</v>
      </c>
      <c r="F119" s="345"/>
      <c r="G119" s="345"/>
      <c r="H119" s="346"/>
      <c r="I119" s="346"/>
      <c r="J119" s="345"/>
      <c r="K119" s="253"/>
    </row>
    <row r="120" spans="1:11" s="311" customFormat="1" ht="25.5" customHeight="1" hidden="1">
      <c r="A120" s="258">
        <v>2011105</v>
      </c>
      <c r="B120" s="347" t="s">
        <v>528</v>
      </c>
      <c r="C120" s="341">
        <f t="shared" si="3"/>
        <v>0</v>
      </c>
      <c r="D120" s="358"/>
      <c r="E120" s="341">
        <f t="shared" si="4"/>
        <v>0</v>
      </c>
      <c r="F120" s="351"/>
      <c r="G120" s="351"/>
      <c r="H120" s="352"/>
      <c r="I120" s="352"/>
      <c r="J120" s="351"/>
      <c r="K120" s="253"/>
    </row>
    <row r="121" spans="1:11" s="311" customFormat="1" ht="25.5" customHeight="1" hidden="1">
      <c r="A121" s="258">
        <v>2011106</v>
      </c>
      <c r="B121" s="347" t="s">
        <v>1504</v>
      </c>
      <c r="C121" s="341">
        <f t="shared" si="3"/>
        <v>0</v>
      </c>
      <c r="D121" s="358"/>
      <c r="E121" s="341">
        <f t="shared" si="4"/>
        <v>0</v>
      </c>
      <c r="F121" s="351"/>
      <c r="G121" s="351"/>
      <c r="H121" s="352"/>
      <c r="I121" s="352"/>
      <c r="J121" s="351"/>
      <c r="K121" s="253"/>
    </row>
    <row r="122" spans="1:11" s="311" customFormat="1" ht="18" customHeight="1">
      <c r="A122" s="258">
        <v>2011150</v>
      </c>
      <c r="B122" s="340" t="s">
        <v>462</v>
      </c>
      <c r="C122" s="341">
        <f t="shared" si="3"/>
        <v>328</v>
      </c>
      <c r="D122" s="344">
        <v>328</v>
      </c>
      <c r="E122" s="341">
        <f t="shared" si="4"/>
        <v>328</v>
      </c>
      <c r="F122" s="345"/>
      <c r="G122" s="345"/>
      <c r="H122" s="346"/>
      <c r="I122" s="346"/>
      <c r="J122" s="345"/>
      <c r="K122" s="253"/>
    </row>
    <row r="123" spans="1:11" s="311" customFormat="1" ht="25.5" customHeight="1" hidden="1">
      <c r="A123" s="258">
        <v>2011199</v>
      </c>
      <c r="B123" s="340" t="s">
        <v>530</v>
      </c>
      <c r="C123" s="341">
        <f t="shared" si="3"/>
        <v>0</v>
      </c>
      <c r="D123" s="358"/>
      <c r="E123" s="341">
        <f t="shared" si="4"/>
        <v>0</v>
      </c>
      <c r="F123" s="345"/>
      <c r="G123" s="345"/>
      <c r="H123" s="346"/>
      <c r="I123" s="346"/>
      <c r="J123" s="345"/>
      <c r="K123" s="253"/>
    </row>
    <row r="124" spans="1:11" s="311" customFormat="1" ht="18" customHeight="1">
      <c r="A124" s="258">
        <v>20113</v>
      </c>
      <c r="B124" s="340" t="s">
        <v>531</v>
      </c>
      <c r="C124" s="341">
        <f t="shared" si="3"/>
        <v>448</v>
      </c>
      <c r="D124" s="344">
        <f>SUM(D125:D134)</f>
        <v>448</v>
      </c>
      <c r="E124" s="341">
        <f t="shared" si="4"/>
        <v>448</v>
      </c>
      <c r="F124" s="345"/>
      <c r="G124" s="345"/>
      <c r="H124" s="346"/>
      <c r="I124" s="346"/>
      <c r="J124" s="345"/>
      <c r="K124" s="253"/>
    </row>
    <row r="125" spans="1:11" s="311" customFormat="1" ht="18" customHeight="1">
      <c r="A125" s="258">
        <v>2011301</v>
      </c>
      <c r="B125" s="340" t="s">
        <v>453</v>
      </c>
      <c r="C125" s="341">
        <f t="shared" si="3"/>
        <v>400</v>
      </c>
      <c r="D125" s="344">
        <v>400</v>
      </c>
      <c r="E125" s="341">
        <f t="shared" si="4"/>
        <v>400</v>
      </c>
      <c r="F125" s="345"/>
      <c r="G125" s="345"/>
      <c r="H125" s="346"/>
      <c r="I125" s="346"/>
      <c r="J125" s="345"/>
      <c r="K125" s="253"/>
    </row>
    <row r="126" spans="1:11" s="311" customFormat="1" ht="25.5" customHeight="1" hidden="1">
      <c r="A126" s="258">
        <v>2011302</v>
      </c>
      <c r="B126" s="340" t="s">
        <v>454</v>
      </c>
      <c r="C126" s="341">
        <f t="shared" si="3"/>
        <v>0</v>
      </c>
      <c r="D126" s="344"/>
      <c r="E126" s="341">
        <f t="shared" si="4"/>
        <v>0</v>
      </c>
      <c r="F126" s="351"/>
      <c r="G126" s="351"/>
      <c r="H126" s="352"/>
      <c r="I126" s="352"/>
      <c r="J126" s="351"/>
      <c r="K126" s="253"/>
    </row>
    <row r="127" spans="1:11" s="311" customFormat="1" ht="25.5" customHeight="1" hidden="1">
      <c r="A127" s="258">
        <v>2011303</v>
      </c>
      <c r="B127" s="340" t="s">
        <v>455</v>
      </c>
      <c r="C127" s="341">
        <f t="shared" si="3"/>
        <v>0</v>
      </c>
      <c r="D127" s="344"/>
      <c r="E127" s="341">
        <f t="shared" si="4"/>
        <v>0</v>
      </c>
      <c r="F127" s="351"/>
      <c r="G127" s="351"/>
      <c r="H127" s="352"/>
      <c r="I127" s="352"/>
      <c r="J127" s="351"/>
      <c r="K127" s="253"/>
    </row>
    <row r="128" spans="1:11" s="311" customFormat="1" ht="25.5" customHeight="1" hidden="1">
      <c r="A128" s="258">
        <v>2011304</v>
      </c>
      <c r="B128" s="347" t="s">
        <v>532</v>
      </c>
      <c r="C128" s="341">
        <f t="shared" si="3"/>
        <v>0</v>
      </c>
      <c r="D128" s="344"/>
      <c r="E128" s="341">
        <f t="shared" si="4"/>
        <v>0</v>
      </c>
      <c r="F128" s="351"/>
      <c r="G128" s="351"/>
      <c r="H128" s="352"/>
      <c r="I128" s="352"/>
      <c r="J128" s="351"/>
      <c r="K128" s="253"/>
    </row>
    <row r="129" spans="1:11" s="311" customFormat="1" ht="25.5" customHeight="1" hidden="1">
      <c r="A129" s="258">
        <v>2011305</v>
      </c>
      <c r="B129" s="347" t="s">
        <v>533</v>
      </c>
      <c r="C129" s="341">
        <f t="shared" si="3"/>
        <v>0</v>
      </c>
      <c r="D129" s="344"/>
      <c r="E129" s="341">
        <f t="shared" si="4"/>
        <v>0</v>
      </c>
      <c r="F129" s="351"/>
      <c r="G129" s="351"/>
      <c r="H129" s="352"/>
      <c r="I129" s="352"/>
      <c r="J129" s="351"/>
      <c r="K129" s="253"/>
    </row>
    <row r="130" spans="1:11" s="311" customFormat="1" ht="25.5" customHeight="1" hidden="1">
      <c r="A130" s="258">
        <v>2011306</v>
      </c>
      <c r="B130" s="347" t="s">
        <v>534</v>
      </c>
      <c r="C130" s="341">
        <f t="shared" si="3"/>
        <v>0</v>
      </c>
      <c r="D130" s="344"/>
      <c r="E130" s="341">
        <f t="shared" si="4"/>
        <v>0</v>
      </c>
      <c r="F130" s="351"/>
      <c r="G130" s="351"/>
      <c r="H130" s="352"/>
      <c r="I130" s="352"/>
      <c r="J130" s="351"/>
      <c r="K130" s="253"/>
    </row>
    <row r="131" spans="1:11" s="311" customFormat="1" ht="25.5" customHeight="1" hidden="1">
      <c r="A131" s="258">
        <v>2011307</v>
      </c>
      <c r="B131" s="340" t="s">
        <v>535</v>
      </c>
      <c r="C131" s="341">
        <f t="shared" si="3"/>
        <v>0</v>
      </c>
      <c r="D131" s="344"/>
      <c r="E131" s="341">
        <f t="shared" si="4"/>
        <v>0</v>
      </c>
      <c r="F131" s="351"/>
      <c r="G131" s="351"/>
      <c r="H131" s="352"/>
      <c r="I131" s="352"/>
      <c r="J131" s="351"/>
      <c r="K131" s="253"/>
    </row>
    <row r="132" spans="1:11" s="311" customFormat="1" ht="25.5" customHeight="1" hidden="1">
      <c r="A132" s="258">
        <v>2011308</v>
      </c>
      <c r="B132" s="340" t="s">
        <v>536</v>
      </c>
      <c r="C132" s="341">
        <f t="shared" si="3"/>
        <v>0</v>
      </c>
      <c r="D132" s="344"/>
      <c r="E132" s="341">
        <f t="shared" si="4"/>
        <v>0</v>
      </c>
      <c r="F132" s="351"/>
      <c r="G132" s="351"/>
      <c r="H132" s="352"/>
      <c r="I132" s="352"/>
      <c r="J132" s="351"/>
      <c r="K132" s="253"/>
    </row>
    <row r="133" spans="1:11" s="311" customFormat="1" ht="18" customHeight="1">
      <c r="A133" s="258">
        <v>2011350</v>
      </c>
      <c r="B133" s="340" t="s">
        <v>462</v>
      </c>
      <c r="C133" s="341">
        <f aca="true" t="shared" si="5" ref="C133:C196">E133+F133+G133</f>
        <v>26</v>
      </c>
      <c r="D133" s="344">
        <v>26</v>
      </c>
      <c r="E133" s="341">
        <f aca="true" t="shared" si="6" ref="E133:E196">D133-F133</f>
        <v>26</v>
      </c>
      <c r="F133" s="345"/>
      <c r="G133" s="345"/>
      <c r="H133" s="346"/>
      <c r="I133" s="346"/>
      <c r="J133" s="345"/>
      <c r="K133" s="253"/>
    </row>
    <row r="134" spans="1:11" s="311" customFormat="1" ht="18" customHeight="1">
      <c r="A134" s="258">
        <v>2011399</v>
      </c>
      <c r="B134" s="340" t="s">
        <v>537</v>
      </c>
      <c r="C134" s="341">
        <f t="shared" si="5"/>
        <v>22</v>
      </c>
      <c r="D134" s="344">
        <v>22</v>
      </c>
      <c r="E134" s="341">
        <f t="shared" si="6"/>
        <v>22</v>
      </c>
      <c r="F134" s="345"/>
      <c r="G134" s="345"/>
      <c r="H134" s="346"/>
      <c r="I134" s="346"/>
      <c r="J134" s="345"/>
      <c r="K134" s="253"/>
    </row>
    <row r="135" spans="1:11" s="311" customFormat="1" ht="25.5" customHeight="1" hidden="1">
      <c r="A135" s="258">
        <v>20114</v>
      </c>
      <c r="B135" s="347" t="s">
        <v>538</v>
      </c>
      <c r="C135" s="341">
        <f t="shared" si="5"/>
        <v>0</v>
      </c>
      <c r="D135" s="342">
        <f>SUM(D136:D146)</f>
        <v>0</v>
      </c>
      <c r="E135" s="341">
        <f t="shared" si="6"/>
        <v>0</v>
      </c>
      <c r="F135" s="341"/>
      <c r="G135" s="341"/>
      <c r="H135" s="341"/>
      <c r="I135" s="341"/>
      <c r="J135" s="353"/>
      <c r="K135" s="253"/>
    </row>
    <row r="136" spans="1:11" s="311" customFormat="1" ht="25.5" customHeight="1" hidden="1">
      <c r="A136" s="258">
        <v>2011401</v>
      </c>
      <c r="B136" s="347" t="s">
        <v>453</v>
      </c>
      <c r="C136" s="341">
        <f t="shared" si="5"/>
        <v>0</v>
      </c>
      <c r="D136" s="359"/>
      <c r="E136" s="341">
        <f t="shared" si="6"/>
        <v>0</v>
      </c>
      <c r="F136" s="360"/>
      <c r="G136" s="360"/>
      <c r="H136" s="361"/>
      <c r="I136" s="361"/>
      <c r="J136" s="360"/>
      <c r="K136" s="253"/>
    </row>
    <row r="137" spans="1:11" s="311" customFormat="1" ht="25.5" customHeight="1" hidden="1">
      <c r="A137" s="258">
        <v>2011402</v>
      </c>
      <c r="B137" s="348" t="s">
        <v>454</v>
      </c>
      <c r="C137" s="341">
        <f t="shared" si="5"/>
        <v>0</v>
      </c>
      <c r="D137" s="358"/>
      <c r="E137" s="341">
        <f t="shared" si="6"/>
        <v>0</v>
      </c>
      <c r="F137" s="351"/>
      <c r="G137" s="351"/>
      <c r="H137" s="352"/>
      <c r="I137" s="352"/>
      <c r="J137" s="351"/>
      <c r="K137" s="253"/>
    </row>
    <row r="138" spans="1:11" s="311" customFormat="1" ht="25.5" customHeight="1" hidden="1">
      <c r="A138" s="258">
        <v>2011403</v>
      </c>
      <c r="B138" s="340" t="s">
        <v>455</v>
      </c>
      <c r="C138" s="341">
        <f t="shared" si="5"/>
        <v>0</v>
      </c>
      <c r="D138" s="358"/>
      <c r="E138" s="341">
        <f t="shared" si="6"/>
        <v>0</v>
      </c>
      <c r="F138" s="351"/>
      <c r="G138" s="351"/>
      <c r="H138" s="352"/>
      <c r="I138" s="352"/>
      <c r="J138" s="351"/>
      <c r="K138" s="253"/>
    </row>
    <row r="139" spans="1:11" s="311" customFormat="1" ht="25.5" customHeight="1" hidden="1">
      <c r="A139" s="258">
        <v>2011404</v>
      </c>
      <c r="B139" s="340" t="s">
        <v>539</v>
      </c>
      <c r="C139" s="341">
        <f t="shared" si="5"/>
        <v>0</v>
      </c>
      <c r="D139" s="358"/>
      <c r="E139" s="341">
        <f t="shared" si="6"/>
        <v>0</v>
      </c>
      <c r="F139" s="351"/>
      <c r="G139" s="351"/>
      <c r="H139" s="352"/>
      <c r="I139" s="352"/>
      <c r="J139" s="351"/>
      <c r="K139" s="253"/>
    </row>
    <row r="140" spans="1:11" s="311" customFormat="1" ht="25.5" customHeight="1" hidden="1">
      <c r="A140" s="258">
        <v>2011405</v>
      </c>
      <c r="B140" s="340" t="s">
        <v>540</v>
      </c>
      <c r="C140" s="341">
        <f t="shared" si="5"/>
        <v>0</v>
      </c>
      <c r="D140" s="358"/>
      <c r="E140" s="341">
        <f t="shared" si="6"/>
        <v>0</v>
      </c>
      <c r="F140" s="351"/>
      <c r="G140" s="351"/>
      <c r="H140" s="352"/>
      <c r="I140" s="352"/>
      <c r="J140" s="351"/>
      <c r="K140" s="253"/>
    </row>
    <row r="141" spans="1:11" s="311" customFormat="1" ht="25.5" customHeight="1" hidden="1">
      <c r="A141" s="258">
        <v>2011406</v>
      </c>
      <c r="B141" s="347" t="s">
        <v>541</v>
      </c>
      <c r="C141" s="341">
        <f t="shared" si="5"/>
        <v>0</v>
      </c>
      <c r="D141" s="359"/>
      <c r="E141" s="341">
        <f t="shared" si="6"/>
        <v>0</v>
      </c>
      <c r="F141" s="351"/>
      <c r="G141" s="351"/>
      <c r="H141" s="352"/>
      <c r="I141" s="352"/>
      <c r="J141" s="351"/>
      <c r="K141" s="253"/>
    </row>
    <row r="142" spans="1:11" s="311" customFormat="1" ht="25.5" customHeight="1" hidden="1">
      <c r="A142" s="258">
        <v>2011408</v>
      </c>
      <c r="B142" s="347" t="s">
        <v>543</v>
      </c>
      <c r="C142" s="341">
        <f t="shared" si="5"/>
        <v>0</v>
      </c>
      <c r="D142" s="359"/>
      <c r="E142" s="341">
        <f t="shared" si="6"/>
        <v>0</v>
      </c>
      <c r="F142" s="351"/>
      <c r="G142" s="351"/>
      <c r="H142" s="352"/>
      <c r="I142" s="352"/>
      <c r="J142" s="351"/>
      <c r="K142" s="253"/>
    </row>
    <row r="143" spans="1:11" s="311" customFormat="1" ht="25.5" customHeight="1" hidden="1">
      <c r="A143" s="258">
        <v>2011409</v>
      </c>
      <c r="B143" s="340" t="s">
        <v>544</v>
      </c>
      <c r="C143" s="341">
        <f t="shared" si="5"/>
        <v>0</v>
      </c>
      <c r="D143" s="362"/>
      <c r="E143" s="341">
        <f t="shared" si="6"/>
        <v>0</v>
      </c>
      <c r="F143" s="363"/>
      <c r="G143" s="363"/>
      <c r="H143" s="364"/>
      <c r="I143" s="364"/>
      <c r="J143" s="363"/>
      <c r="K143" s="253"/>
    </row>
    <row r="144" spans="1:11" s="311" customFormat="1" ht="25.5" customHeight="1" hidden="1">
      <c r="A144" s="258">
        <v>2011410</v>
      </c>
      <c r="B144" s="340" t="s">
        <v>1505</v>
      </c>
      <c r="C144" s="341">
        <f t="shared" si="5"/>
        <v>0</v>
      </c>
      <c r="D144" s="362"/>
      <c r="E144" s="341">
        <f t="shared" si="6"/>
        <v>0</v>
      </c>
      <c r="F144" s="363"/>
      <c r="G144" s="363"/>
      <c r="H144" s="364"/>
      <c r="I144" s="364"/>
      <c r="J144" s="363"/>
      <c r="K144" s="253"/>
    </row>
    <row r="145" spans="1:11" s="311" customFormat="1" ht="25.5" customHeight="1" hidden="1">
      <c r="A145" s="258">
        <v>2011450</v>
      </c>
      <c r="B145" s="340" t="s">
        <v>462</v>
      </c>
      <c r="C145" s="341">
        <f t="shared" si="5"/>
        <v>0</v>
      </c>
      <c r="D145" s="362"/>
      <c r="E145" s="341">
        <f t="shared" si="6"/>
        <v>0</v>
      </c>
      <c r="F145" s="363"/>
      <c r="G145" s="363"/>
      <c r="H145" s="364"/>
      <c r="I145" s="364"/>
      <c r="J145" s="363"/>
      <c r="K145" s="253"/>
    </row>
    <row r="146" spans="1:11" s="311" customFormat="1" ht="25.5" customHeight="1" hidden="1">
      <c r="A146" s="258">
        <v>2011499</v>
      </c>
      <c r="B146" s="340" t="s">
        <v>545</v>
      </c>
      <c r="C146" s="341">
        <f t="shared" si="5"/>
        <v>0</v>
      </c>
      <c r="D146" s="342"/>
      <c r="E146" s="341">
        <f t="shared" si="6"/>
        <v>0</v>
      </c>
      <c r="F146" s="357"/>
      <c r="G146" s="357"/>
      <c r="H146" s="341"/>
      <c r="I146" s="341"/>
      <c r="J146" s="366"/>
      <c r="K146" s="253"/>
    </row>
    <row r="147" spans="1:11" s="311" customFormat="1" ht="25.5" customHeight="1" hidden="1">
      <c r="A147" s="258">
        <v>20123</v>
      </c>
      <c r="B147" s="340" t="s">
        <v>559</v>
      </c>
      <c r="C147" s="341">
        <f t="shared" si="5"/>
        <v>0</v>
      </c>
      <c r="D147" s="342">
        <f>SUM(D148:D153)</f>
        <v>0</v>
      </c>
      <c r="E147" s="341">
        <f t="shared" si="6"/>
        <v>0</v>
      </c>
      <c r="F147" s="341"/>
      <c r="G147" s="341"/>
      <c r="H147" s="364"/>
      <c r="I147" s="364"/>
      <c r="J147" s="363"/>
      <c r="K147" s="253"/>
    </row>
    <row r="148" spans="1:11" s="311" customFormat="1" ht="25.5" customHeight="1" hidden="1">
      <c r="A148" s="258">
        <v>2012301</v>
      </c>
      <c r="B148" s="340" t="s">
        <v>453</v>
      </c>
      <c r="C148" s="341">
        <f t="shared" si="5"/>
        <v>0</v>
      </c>
      <c r="D148" s="362"/>
      <c r="E148" s="341">
        <f t="shared" si="6"/>
        <v>0</v>
      </c>
      <c r="F148" s="363"/>
      <c r="G148" s="363"/>
      <c r="H148" s="364"/>
      <c r="I148" s="364"/>
      <c r="J148" s="363"/>
      <c r="K148" s="253"/>
    </row>
    <row r="149" spans="1:11" s="311" customFormat="1" ht="25.5" customHeight="1" hidden="1">
      <c r="A149" s="258">
        <v>2012302</v>
      </c>
      <c r="B149" s="340" t="s">
        <v>454</v>
      </c>
      <c r="C149" s="341">
        <f t="shared" si="5"/>
        <v>0</v>
      </c>
      <c r="D149" s="362"/>
      <c r="E149" s="341">
        <f t="shared" si="6"/>
        <v>0</v>
      </c>
      <c r="F149" s="363"/>
      <c r="G149" s="363"/>
      <c r="H149" s="364"/>
      <c r="I149" s="364"/>
      <c r="J149" s="363"/>
      <c r="K149" s="253"/>
    </row>
    <row r="150" spans="1:11" s="311" customFormat="1" ht="25.5" customHeight="1" hidden="1">
      <c r="A150" s="258">
        <v>2012303</v>
      </c>
      <c r="B150" s="347" t="s">
        <v>455</v>
      </c>
      <c r="C150" s="341">
        <f t="shared" si="5"/>
        <v>0</v>
      </c>
      <c r="D150" s="362"/>
      <c r="E150" s="341">
        <f t="shared" si="6"/>
        <v>0</v>
      </c>
      <c r="F150" s="363"/>
      <c r="G150" s="363"/>
      <c r="H150" s="364"/>
      <c r="I150" s="364"/>
      <c r="J150" s="363"/>
      <c r="K150" s="253"/>
    </row>
    <row r="151" spans="1:11" s="311" customFormat="1" ht="25.5" customHeight="1" hidden="1">
      <c r="A151" s="258">
        <v>2012304</v>
      </c>
      <c r="B151" s="347" t="s">
        <v>560</v>
      </c>
      <c r="C151" s="341">
        <f t="shared" si="5"/>
        <v>0</v>
      </c>
      <c r="D151" s="362"/>
      <c r="E151" s="341">
        <f t="shared" si="6"/>
        <v>0</v>
      </c>
      <c r="F151" s="363"/>
      <c r="G151" s="363"/>
      <c r="H151" s="364"/>
      <c r="I151" s="364"/>
      <c r="J151" s="363"/>
      <c r="K151" s="253"/>
    </row>
    <row r="152" spans="1:11" s="311" customFormat="1" ht="25.5" customHeight="1" hidden="1">
      <c r="A152" s="258">
        <v>2012350</v>
      </c>
      <c r="B152" s="347" t="s">
        <v>462</v>
      </c>
      <c r="C152" s="341">
        <f t="shared" si="5"/>
        <v>0</v>
      </c>
      <c r="D152" s="362"/>
      <c r="E152" s="341">
        <f t="shared" si="6"/>
        <v>0</v>
      </c>
      <c r="F152" s="363"/>
      <c r="G152" s="363"/>
      <c r="H152" s="364"/>
      <c r="I152" s="364"/>
      <c r="J152" s="363"/>
      <c r="K152" s="253"/>
    </row>
    <row r="153" spans="1:11" s="311" customFormat="1" ht="25.5" customHeight="1" hidden="1">
      <c r="A153" s="258">
        <v>2012399</v>
      </c>
      <c r="B153" s="348" t="s">
        <v>561</v>
      </c>
      <c r="C153" s="341">
        <f t="shared" si="5"/>
        <v>0</v>
      </c>
      <c r="D153" s="342"/>
      <c r="E153" s="341">
        <f t="shared" si="6"/>
        <v>0</v>
      </c>
      <c r="F153" s="357"/>
      <c r="G153" s="357"/>
      <c r="H153" s="341"/>
      <c r="I153" s="341"/>
      <c r="J153" s="366"/>
      <c r="K153" s="253"/>
    </row>
    <row r="154" spans="1:11" s="311" customFormat="1" ht="25.5" customHeight="1" hidden="1">
      <c r="A154" s="258">
        <v>20125</v>
      </c>
      <c r="B154" s="340" t="s">
        <v>1506</v>
      </c>
      <c r="C154" s="341">
        <f t="shared" si="5"/>
        <v>0</v>
      </c>
      <c r="D154" s="342">
        <f>SUM(D155:D161)</f>
        <v>0</v>
      </c>
      <c r="E154" s="341">
        <f t="shared" si="6"/>
        <v>0</v>
      </c>
      <c r="F154" s="341"/>
      <c r="G154" s="341"/>
      <c r="H154" s="364"/>
      <c r="I154" s="364"/>
      <c r="J154" s="363"/>
      <c r="K154" s="253"/>
    </row>
    <row r="155" spans="1:11" s="311" customFormat="1" ht="25.5" customHeight="1" hidden="1">
      <c r="A155" s="258">
        <v>2012501</v>
      </c>
      <c r="B155" s="340" t="s">
        <v>453</v>
      </c>
      <c r="C155" s="341">
        <f t="shared" si="5"/>
        <v>0</v>
      </c>
      <c r="D155" s="362"/>
      <c r="E155" s="341">
        <f t="shared" si="6"/>
        <v>0</v>
      </c>
      <c r="F155" s="363"/>
      <c r="G155" s="363"/>
      <c r="H155" s="364"/>
      <c r="I155" s="364"/>
      <c r="J155" s="363"/>
      <c r="K155" s="253"/>
    </row>
    <row r="156" spans="1:11" s="311" customFormat="1" ht="25.5" customHeight="1" hidden="1">
      <c r="A156" s="258">
        <v>2012502</v>
      </c>
      <c r="B156" s="347" t="s">
        <v>454</v>
      </c>
      <c r="C156" s="341">
        <f t="shared" si="5"/>
        <v>0</v>
      </c>
      <c r="D156" s="362"/>
      <c r="E156" s="341">
        <f t="shared" si="6"/>
        <v>0</v>
      </c>
      <c r="F156" s="363"/>
      <c r="G156" s="363"/>
      <c r="H156" s="364"/>
      <c r="I156" s="364"/>
      <c r="J156" s="363"/>
      <c r="K156" s="253"/>
    </row>
    <row r="157" spans="1:11" s="311" customFormat="1" ht="25.5" customHeight="1" hidden="1">
      <c r="A157" s="258">
        <v>2012503</v>
      </c>
      <c r="B157" s="347" t="s">
        <v>455</v>
      </c>
      <c r="C157" s="341">
        <f t="shared" si="5"/>
        <v>0</v>
      </c>
      <c r="D157" s="362"/>
      <c r="E157" s="341">
        <f t="shared" si="6"/>
        <v>0</v>
      </c>
      <c r="F157" s="363"/>
      <c r="G157" s="363"/>
      <c r="H157" s="364"/>
      <c r="I157" s="364"/>
      <c r="J157" s="363"/>
      <c r="K157" s="253"/>
    </row>
    <row r="158" spans="1:11" s="311" customFormat="1" ht="25.5" customHeight="1" hidden="1">
      <c r="A158" s="258">
        <v>2012504</v>
      </c>
      <c r="B158" s="347" t="s">
        <v>566</v>
      </c>
      <c r="C158" s="341">
        <f t="shared" si="5"/>
        <v>0</v>
      </c>
      <c r="D158" s="362"/>
      <c r="E158" s="341">
        <f t="shared" si="6"/>
        <v>0</v>
      </c>
      <c r="F158" s="363"/>
      <c r="G158" s="363"/>
      <c r="H158" s="364"/>
      <c r="I158" s="364"/>
      <c r="J158" s="363"/>
      <c r="K158" s="253"/>
    </row>
    <row r="159" spans="1:11" s="311" customFormat="1" ht="25.5" customHeight="1" hidden="1">
      <c r="A159" s="258">
        <v>2012505</v>
      </c>
      <c r="B159" s="348" t="s">
        <v>567</v>
      </c>
      <c r="C159" s="341">
        <f t="shared" si="5"/>
        <v>0</v>
      </c>
      <c r="D159" s="362"/>
      <c r="E159" s="341">
        <f t="shared" si="6"/>
        <v>0</v>
      </c>
      <c r="F159" s="363"/>
      <c r="G159" s="363"/>
      <c r="H159" s="364"/>
      <c r="I159" s="364"/>
      <c r="J159" s="363"/>
      <c r="K159" s="253"/>
    </row>
    <row r="160" spans="1:11" s="311" customFormat="1" ht="25.5" customHeight="1" hidden="1">
      <c r="A160" s="258">
        <v>2012550</v>
      </c>
      <c r="B160" s="340" t="s">
        <v>462</v>
      </c>
      <c r="C160" s="341">
        <f t="shared" si="5"/>
        <v>0</v>
      </c>
      <c r="D160" s="362"/>
      <c r="E160" s="341">
        <f t="shared" si="6"/>
        <v>0</v>
      </c>
      <c r="F160" s="363"/>
      <c r="G160" s="363"/>
      <c r="H160" s="364"/>
      <c r="I160" s="364"/>
      <c r="J160" s="363"/>
      <c r="K160" s="253"/>
    </row>
    <row r="161" spans="1:11" s="311" customFormat="1" ht="25.5" customHeight="1" hidden="1">
      <c r="A161" s="258">
        <v>2012599</v>
      </c>
      <c r="B161" s="340" t="s">
        <v>1507</v>
      </c>
      <c r="C161" s="341">
        <f t="shared" si="5"/>
        <v>0</v>
      </c>
      <c r="D161" s="342"/>
      <c r="E161" s="341">
        <f t="shared" si="6"/>
        <v>0</v>
      </c>
      <c r="F161" s="357"/>
      <c r="G161" s="357"/>
      <c r="H161" s="343"/>
      <c r="I161" s="343"/>
      <c r="J161" s="357"/>
      <c r="K161" s="253"/>
    </row>
    <row r="162" spans="1:11" s="311" customFormat="1" ht="18" customHeight="1">
      <c r="A162" s="258">
        <v>20126</v>
      </c>
      <c r="B162" s="340" t="s">
        <v>570</v>
      </c>
      <c r="C162" s="341">
        <f t="shared" si="5"/>
        <v>121</v>
      </c>
      <c r="D162" s="344">
        <f>SUM(D163:D167)</f>
        <v>121</v>
      </c>
      <c r="E162" s="341">
        <f t="shared" si="6"/>
        <v>121</v>
      </c>
      <c r="F162" s="345"/>
      <c r="G162" s="345"/>
      <c r="H162" s="346"/>
      <c r="I162" s="346"/>
      <c r="J162" s="345"/>
      <c r="K162" s="253"/>
    </row>
    <row r="163" spans="1:11" s="311" customFormat="1" ht="18" customHeight="1">
      <c r="A163" s="258">
        <v>2012601</v>
      </c>
      <c r="B163" s="340" t="s">
        <v>453</v>
      </c>
      <c r="C163" s="341">
        <f t="shared" si="5"/>
        <v>102</v>
      </c>
      <c r="D163" s="344">
        <v>102</v>
      </c>
      <c r="E163" s="341">
        <f t="shared" si="6"/>
        <v>102</v>
      </c>
      <c r="F163" s="345"/>
      <c r="G163" s="345"/>
      <c r="H163" s="346"/>
      <c r="I163" s="346"/>
      <c r="J163" s="345"/>
      <c r="K163" s="253"/>
    </row>
    <row r="164" spans="1:11" s="311" customFormat="1" ht="25.5" customHeight="1" hidden="1">
      <c r="A164" s="258">
        <v>2012602</v>
      </c>
      <c r="B164" s="347" t="s">
        <v>454</v>
      </c>
      <c r="C164" s="341">
        <f t="shared" si="5"/>
        <v>0</v>
      </c>
      <c r="D164" s="344"/>
      <c r="E164" s="341">
        <f t="shared" si="6"/>
        <v>0</v>
      </c>
      <c r="F164" s="363"/>
      <c r="G164" s="363"/>
      <c r="H164" s="364"/>
      <c r="I164" s="364"/>
      <c r="J164" s="363"/>
      <c r="K164" s="253"/>
    </row>
    <row r="165" spans="1:11" s="311" customFormat="1" ht="25.5" customHeight="1" hidden="1">
      <c r="A165" s="258">
        <v>2012603</v>
      </c>
      <c r="B165" s="340" t="s">
        <v>455</v>
      </c>
      <c r="C165" s="341">
        <f t="shared" si="5"/>
        <v>0</v>
      </c>
      <c r="D165" s="344"/>
      <c r="E165" s="341">
        <f t="shared" si="6"/>
        <v>0</v>
      </c>
      <c r="F165" s="363"/>
      <c r="G165" s="363"/>
      <c r="H165" s="364"/>
      <c r="I165" s="364"/>
      <c r="J165" s="363"/>
      <c r="K165" s="253"/>
    </row>
    <row r="166" spans="1:11" s="311" customFormat="1" ht="18" customHeight="1">
      <c r="A166" s="258">
        <v>2012604</v>
      </c>
      <c r="B166" s="340" t="s">
        <v>571</v>
      </c>
      <c r="C166" s="341">
        <f t="shared" si="5"/>
        <v>19</v>
      </c>
      <c r="D166" s="344">
        <v>19</v>
      </c>
      <c r="E166" s="341">
        <f t="shared" si="6"/>
        <v>19</v>
      </c>
      <c r="F166" s="345"/>
      <c r="G166" s="345"/>
      <c r="H166" s="346"/>
      <c r="I166" s="346"/>
      <c r="J166" s="345"/>
      <c r="K166" s="253"/>
    </row>
    <row r="167" spans="1:11" s="311" customFormat="1" ht="25.5" customHeight="1" hidden="1">
      <c r="A167" s="258">
        <v>2012699</v>
      </c>
      <c r="B167" s="340" t="s">
        <v>572</v>
      </c>
      <c r="C167" s="341">
        <f t="shared" si="5"/>
        <v>0</v>
      </c>
      <c r="D167" s="342"/>
      <c r="E167" s="341">
        <f t="shared" si="6"/>
        <v>0</v>
      </c>
      <c r="F167" s="357"/>
      <c r="G167" s="357"/>
      <c r="H167" s="343"/>
      <c r="I167" s="343"/>
      <c r="J167" s="357"/>
      <c r="K167" s="253"/>
    </row>
    <row r="168" spans="1:11" s="311" customFormat="1" ht="18" customHeight="1">
      <c r="A168" s="258">
        <v>20128</v>
      </c>
      <c r="B168" s="340" t="s">
        <v>573</v>
      </c>
      <c r="C168" s="341">
        <f t="shared" si="5"/>
        <v>60</v>
      </c>
      <c r="D168" s="344">
        <f>SUM(D169:D174)</f>
        <v>60</v>
      </c>
      <c r="E168" s="341">
        <f t="shared" si="6"/>
        <v>60</v>
      </c>
      <c r="F168" s="345"/>
      <c r="G168" s="345"/>
      <c r="H168" s="346"/>
      <c r="I168" s="346"/>
      <c r="J168" s="345"/>
      <c r="K168" s="253"/>
    </row>
    <row r="169" spans="1:11" s="311" customFormat="1" ht="18" customHeight="1">
      <c r="A169" s="258">
        <v>2012801</v>
      </c>
      <c r="B169" s="340" t="s">
        <v>453</v>
      </c>
      <c r="C169" s="341">
        <f t="shared" si="5"/>
        <v>60</v>
      </c>
      <c r="D169" s="344">
        <v>60</v>
      </c>
      <c r="E169" s="341">
        <f t="shared" si="6"/>
        <v>60</v>
      </c>
      <c r="F169" s="345"/>
      <c r="G169" s="345"/>
      <c r="H169" s="346"/>
      <c r="I169" s="346"/>
      <c r="J169" s="345"/>
      <c r="K169" s="253"/>
    </row>
    <row r="170" spans="1:11" s="311" customFormat="1" ht="25.5" customHeight="1" hidden="1">
      <c r="A170" s="258">
        <v>2012802</v>
      </c>
      <c r="B170" s="347" t="s">
        <v>454</v>
      </c>
      <c r="C170" s="341">
        <f t="shared" si="5"/>
        <v>0</v>
      </c>
      <c r="D170" s="362"/>
      <c r="E170" s="341">
        <f t="shared" si="6"/>
        <v>0</v>
      </c>
      <c r="F170" s="363"/>
      <c r="G170" s="363"/>
      <c r="H170" s="364"/>
      <c r="I170" s="364"/>
      <c r="J170" s="363"/>
      <c r="K170" s="253"/>
    </row>
    <row r="171" spans="1:11" s="311" customFormat="1" ht="25.5" customHeight="1" hidden="1">
      <c r="A171" s="258">
        <v>2012803</v>
      </c>
      <c r="B171" s="348" t="s">
        <v>455</v>
      </c>
      <c r="C171" s="341">
        <f t="shared" si="5"/>
        <v>0</v>
      </c>
      <c r="D171" s="362"/>
      <c r="E171" s="341">
        <f t="shared" si="6"/>
        <v>0</v>
      </c>
      <c r="F171" s="363"/>
      <c r="G171" s="363"/>
      <c r="H171" s="364"/>
      <c r="I171" s="364"/>
      <c r="J171" s="363"/>
      <c r="K171" s="253"/>
    </row>
    <row r="172" spans="1:11" s="311" customFormat="1" ht="25.5" customHeight="1" hidden="1">
      <c r="A172" s="258">
        <v>2012804</v>
      </c>
      <c r="B172" s="340" t="s">
        <v>467</v>
      </c>
      <c r="C172" s="341">
        <f t="shared" si="5"/>
        <v>0</v>
      </c>
      <c r="D172" s="362"/>
      <c r="E172" s="341">
        <f t="shared" si="6"/>
        <v>0</v>
      </c>
      <c r="F172" s="363"/>
      <c r="G172" s="363"/>
      <c r="H172" s="364"/>
      <c r="I172" s="364"/>
      <c r="J172" s="363"/>
      <c r="K172" s="253"/>
    </row>
    <row r="173" spans="1:11" s="311" customFormat="1" ht="25.5" customHeight="1" hidden="1">
      <c r="A173" s="258">
        <v>2012850</v>
      </c>
      <c r="B173" s="340" t="s">
        <v>462</v>
      </c>
      <c r="C173" s="341">
        <f t="shared" si="5"/>
        <v>0</v>
      </c>
      <c r="D173" s="362"/>
      <c r="E173" s="341">
        <f t="shared" si="6"/>
        <v>0</v>
      </c>
      <c r="F173" s="363"/>
      <c r="G173" s="363"/>
      <c r="H173" s="364"/>
      <c r="I173" s="364"/>
      <c r="J173" s="363"/>
      <c r="K173" s="253"/>
    </row>
    <row r="174" spans="1:11" s="311" customFormat="1" ht="25.5" customHeight="1" hidden="1">
      <c r="A174" s="258">
        <v>2012899</v>
      </c>
      <c r="B174" s="340" t="s">
        <v>574</v>
      </c>
      <c r="C174" s="341">
        <f t="shared" si="5"/>
        <v>0</v>
      </c>
      <c r="D174" s="342"/>
      <c r="E174" s="341">
        <f t="shared" si="6"/>
        <v>0</v>
      </c>
      <c r="F174" s="357"/>
      <c r="G174" s="357"/>
      <c r="H174" s="343"/>
      <c r="I174" s="343"/>
      <c r="J174" s="357"/>
      <c r="K174" s="253"/>
    </row>
    <row r="175" spans="1:11" s="311" customFormat="1" ht="18" customHeight="1">
      <c r="A175" s="258">
        <v>20129</v>
      </c>
      <c r="B175" s="340" t="s">
        <v>575</v>
      </c>
      <c r="C175" s="341">
        <f t="shared" si="5"/>
        <v>970</v>
      </c>
      <c r="D175" s="344">
        <f>SUM(D176:D181)</f>
        <v>970</v>
      </c>
      <c r="E175" s="341">
        <f t="shared" si="6"/>
        <v>943</v>
      </c>
      <c r="F175" s="345">
        <f>SUM(F176:F181)</f>
        <v>27</v>
      </c>
      <c r="G175" s="345"/>
      <c r="H175" s="346"/>
      <c r="I175" s="346"/>
      <c r="J175" s="345"/>
      <c r="K175" s="253"/>
    </row>
    <row r="176" spans="1:11" s="311" customFormat="1" ht="18" customHeight="1">
      <c r="A176" s="258">
        <v>2012901</v>
      </c>
      <c r="B176" s="340" t="s">
        <v>453</v>
      </c>
      <c r="C176" s="341">
        <f t="shared" si="5"/>
        <v>934</v>
      </c>
      <c r="D176" s="344">
        <v>934</v>
      </c>
      <c r="E176" s="341">
        <f t="shared" si="6"/>
        <v>934</v>
      </c>
      <c r="F176" s="345"/>
      <c r="G176" s="345"/>
      <c r="H176" s="346"/>
      <c r="I176" s="346"/>
      <c r="J176" s="345"/>
      <c r="K176" s="253"/>
    </row>
    <row r="177" spans="1:11" s="311" customFormat="1" ht="25.5" customHeight="1" hidden="1">
      <c r="A177" s="258">
        <v>2012902</v>
      </c>
      <c r="B177" s="347" t="s">
        <v>454</v>
      </c>
      <c r="C177" s="341">
        <f t="shared" si="5"/>
        <v>0</v>
      </c>
      <c r="D177" s="362"/>
      <c r="E177" s="341">
        <f t="shared" si="6"/>
        <v>0</v>
      </c>
      <c r="F177" s="363"/>
      <c r="G177" s="363"/>
      <c r="H177" s="364"/>
      <c r="I177" s="364"/>
      <c r="J177" s="363"/>
      <c r="K177" s="253"/>
    </row>
    <row r="178" spans="1:11" s="311" customFormat="1" ht="25.5" customHeight="1" hidden="1">
      <c r="A178" s="258">
        <v>2012903</v>
      </c>
      <c r="B178" s="340" t="s">
        <v>455</v>
      </c>
      <c r="C178" s="341">
        <f t="shared" si="5"/>
        <v>0</v>
      </c>
      <c r="D178" s="362"/>
      <c r="E178" s="341">
        <f t="shared" si="6"/>
        <v>0</v>
      </c>
      <c r="F178" s="363"/>
      <c r="G178" s="363"/>
      <c r="H178" s="364"/>
      <c r="I178" s="364"/>
      <c r="J178" s="363"/>
      <c r="K178" s="253"/>
    </row>
    <row r="179" spans="1:11" s="311" customFormat="1" ht="25.5" customHeight="1" hidden="1">
      <c r="A179" s="258">
        <v>2012906</v>
      </c>
      <c r="B179" s="340" t="s">
        <v>1508</v>
      </c>
      <c r="C179" s="341">
        <f t="shared" si="5"/>
        <v>0</v>
      </c>
      <c r="D179" s="362"/>
      <c r="E179" s="341">
        <f t="shared" si="6"/>
        <v>0</v>
      </c>
      <c r="F179" s="363"/>
      <c r="G179" s="363"/>
      <c r="H179" s="364"/>
      <c r="I179" s="364"/>
      <c r="J179" s="363"/>
      <c r="K179" s="253"/>
    </row>
    <row r="180" spans="1:11" s="311" customFormat="1" ht="25.5" customHeight="1" hidden="1">
      <c r="A180" s="258">
        <v>2012950</v>
      </c>
      <c r="B180" s="347" t="s">
        <v>462</v>
      </c>
      <c r="C180" s="341">
        <f t="shared" si="5"/>
        <v>0</v>
      </c>
      <c r="D180" s="362"/>
      <c r="E180" s="341">
        <f t="shared" si="6"/>
        <v>0</v>
      </c>
      <c r="F180" s="363"/>
      <c r="G180" s="363"/>
      <c r="H180" s="364"/>
      <c r="I180" s="364"/>
      <c r="J180" s="363"/>
      <c r="K180" s="253"/>
    </row>
    <row r="181" spans="1:11" s="311" customFormat="1" ht="18" customHeight="1">
      <c r="A181" s="258">
        <v>2012999</v>
      </c>
      <c r="B181" s="340" t="s">
        <v>578</v>
      </c>
      <c r="C181" s="341">
        <f t="shared" si="5"/>
        <v>36</v>
      </c>
      <c r="D181" s="344">
        <v>36</v>
      </c>
      <c r="E181" s="341">
        <f t="shared" si="6"/>
        <v>9</v>
      </c>
      <c r="F181" s="345">
        <v>27</v>
      </c>
      <c r="G181" s="345"/>
      <c r="H181" s="346"/>
      <c r="I181" s="346"/>
      <c r="J181" s="345"/>
      <c r="K181" s="253"/>
    </row>
    <row r="182" spans="1:11" s="311" customFormat="1" ht="18" customHeight="1">
      <c r="A182" s="258">
        <v>20131</v>
      </c>
      <c r="B182" s="340" t="s">
        <v>579</v>
      </c>
      <c r="C182" s="341">
        <f t="shared" si="5"/>
        <v>1196</v>
      </c>
      <c r="D182" s="344">
        <f>SUM(D183:D188)</f>
        <v>1196</v>
      </c>
      <c r="E182" s="341">
        <f t="shared" si="6"/>
        <v>1196</v>
      </c>
      <c r="F182" s="345"/>
      <c r="G182" s="345"/>
      <c r="H182" s="346"/>
      <c r="I182" s="346"/>
      <c r="J182" s="345"/>
      <c r="K182" s="253"/>
    </row>
    <row r="183" spans="1:11" s="311" customFormat="1" ht="18" customHeight="1">
      <c r="A183" s="258">
        <v>2013101</v>
      </c>
      <c r="B183" s="340" t="s">
        <v>453</v>
      </c>
      <c r="C183" s="341">
        <f t="shared" si="5"/>
        <v>1151</v>
      </c>
      <c r="D183" s="344">
        <v>1151</v>
      </c>
      <c r="E183" s="341">
        <f t="shared" si="6"/>
        <v>1151</v>
      </c>
      <c r="F183" s="345"/>
      <c r="G183" s="345"/>
      <c r="H183" s="346"/>
      <c r="I183" s="346"/>
      <c r="J183" s="345"/>
      <c r="K183" s="253"/>
    </row>
    <row r="184" spans="1:11" s="311" customFormat="1" ht="18" customHeight="1">
      <c r="A184" s="258">
        <v>2013102</v>
      </c>
      <c r="B184" s="340" t="s">
        <v>454</v>
      </c>
      <c r="C184" s="341">
        <f t="shared" si="5"/>
        <v>45</v>
      </c>
      <c r="D184" s="344">
        <v>45</v>
      </c>
      <c r="E184" s="341">
        <f t="shared" si="6"/>
        <v>45</v>
      </c>
      <c r="F184" s="345"/>
      <c r="G184" s="345"/>
      <c r="H184" s="346"/>
      <c r="I184" s="346"/>
      <c r="J184" s="345"/>
      <c r="K184" s="253"/>
    </row>
    <row r="185" spans="1:11" s="311" customFormat="1" ht="25.5" customHeight="1" hidden="1">
      <c r="A185" s="258">
        <v>2013103</v>
      </c>
      <c r="B185" s="340" t="s">
        <v>455</v>
      </c>
      <c r="C185" s="341">
        <f t="shared" si="5"/>
        <v>0</v>
      </c>
      <c r="D185" s="362"/>
      <c r="E185" s="341">
        <f t="shared" si="6"/>
        <v>0</v>
      </c>
      <c r="F185" s="363"/>
      <c r="G185" s="363"/>
      <c r="H185" s="364"/>
      <c r="I185" s="364"/>
      <c r="J185" s="363"/>
      <c r="K185" s="253"/>
    </row>
    <row r="186" spans="1:11" s="311" customFormat="1" ht="25.5" customHeight="1" hidden="1">
      <c r="A186" s="258">
        <v>2013105</v>
      </c>
      <c r="B186" s="340" t="s">
        <v>580</v>
      </c>
      <c r="C186" s="341">
        <f t="shared" si="5"/>
        <v>0</v>
      </c>
      <c r="D186" s="362"/>
      <c r="E186" s="341">
        <f t="shared" si="6"/>
        <v>0</v>
      </c>
      <c r="F186" s="363"/>
      <c r="G186" s="363"/>
      <c r="H186" s="364"/>
      <c r="I186" s="364"/>
      <c r="J186" s="363"/>
      <c r="K186" s="253"/>
    </row>
    <row r="187" spans="1:11" s="311" customFormat="1" ht="25.5" customHeight="1" hidden="1">
      <c r="A187" s="258">
        <v>2013150</v>
      </c>
      <c r="B187" s="347" t="s">
        <v>462</v>
      </c>
      <c r="C187" s="341">
        <f t="shared" si="5"/>
        <v>0</v>
      </c>
      <c r="D187" s="362"/>
      <c r="E187" s="341">
        <f t="shared" si="6"/>
        <v>0</v>
      </c>
      <c r="F187" s="363"/>
      <c r="G187" s="363"/>
      <c r="H187" s="364"/>
      <c r="I187" s="364"/>
      <c r="J187" s="363"/>
      <c r="K187" s="253"/>
    </row>
    <row r="188" spans="1:11" s="311" customFormat="1" ht="25.5" customHeight="1" hidden="1">
      <c r="A188" s="258">
        <v>2013199</v>
      </c>
      <c r="B188" s="347" t="s">
        <v>581</v>
      </c>
      <c r="C188" s="341">
        <f t="shared" si="5"/>
        <v>0</v>
      </c>
      <c r="D188" s="342"/>
      <c r="E188" s="341">
        <f t="shared" si="6"/>
        <v>0</v>
      </c>
      <c r="F188" s="357"/>
      <c r="G188" s="357"/>
      <c r="H188" s="343"/>
      <c r="I188" s="343"/>
      <c r="J188" s="357"/>
      <c r="K188" s="253"/>
    </row>
    <row r="189" spans="1:11" s="311" customFormat="1" ht="18" customHeight="1">
      <c r="A189" s="258">
        <v>20132</v>
      </c>
      <c r="B189" s="340" t="s">
        <v>582</v>
      </c>
      <c r="C189" s="341">
        <f t="shared" si="5"/>
        <v>446</v>
      </c>
      <c r="D189" s="344">
        <f>SUM(D190:D195)</f>
        <v>446</v>
      </c>
      <c r="E189" s="341">
        <f t="shared" si="6"/>
        <v>420</v>
      </c>
      <c r="F189" s="345">
        <f>SUM(F190:F195)</f>
        <v>26</v>
      </c>
      <c r="G189" s="345"/>
      <c r="H189" s="346"/>
      <c r="I189" s="346"/>
      <c r="J189" s="345"/>
      <c r="K189" s="253"/>
    </row>
    <row r="190" spans="1:11" s="311" customFormat="1" ht="18" customHeight="1">
      <c r="A190" s="258">
        <v>2013201</v>
      </c>
      <c r="B190" s="340" t="s">
        <v>453</v>
      </c>
      <c r="C190" s="341">
        <f t="shared" si="5"/>
        <v>350</v>
      </c>
      <c r="D190" s="344">
        <v>350</v>
      </c>
      <c r="E190" s="341">
        <f t="shared" si="6"/>
        <v>350</v>
      </c>
      <c r="F190" s="345"/>
      <c r="G190" s="345"/>
      <c r="H190" s="346"/>
      <c r="I190" s="346"/>
      <c r="J190" s="345"/>
      <c r="K190" s="253"/>
    </row>
    <row r="191" spans="1:11" s="311" customFormat="1" ht="25.5" customHeight="1" hidden="1">
      <c r="A191" s="258">
        <v>2013202</v>
      </c>
      <c r="B191" s="340" t="s">
        <v>454</v>
      </c>
      <c r="C191" s="341">
        <f t="shared" si="5"/>
        <v>0</v>
      </c>
      <c r="D191" s="365"/>
      <c r="E191" s="341">
        <f t="shared" si="6"/>
        <v>0</v>
      </c>
      <c r="F191" s="363"/>
      <c r="G191" s="363"/>
      <c r="H191" s="364"/>
      <c r="I191" s="364"/>
      <c r="J191" s="363"/>
      <c r="K191" s="253"/>
    </row>
    <row r="192" spans="1:11" s="311" customFormat="1" ht="25.5" customHeight="1" hidden="1">
      <c r="A192" s="258">
        <v>2013203</v>
      </c>
      <c r="B192" s="340" t="s">
        <v>455</v>
      </c>
      <c r="C192" s="341">
        <f t="shared" si="5"/>
        <v>0</v>
      </c>
      <c r="D192" s="365"/>
      <c r="E192" s="341">
        <f t="shared" si="6"/>
        <v>0</v>
      </c>
      <c r="F192" s="363"/>
      <c r="G192" s="363"/>
      <c r="H192" s="364"/>
      <c r="I192" s="364"/>
      <c r="J192" s="363"/>
      <c r="K192" s="253"/>
    </row>
    <row r="193" spans="1:11" s="311" customFormat="1" ht="25.5" customHeight="1" hidden="1">
      <c r="A193" s="258">
        <v>2013204</v>
      </c>
      <c r="B193" s="340" t="s">
        <v>1509</v>
      </c>
      <c r="C193" s="341">
        <f t="shared" si="5"/>
        <v>0</v>
      </c>
      <c r="D193" s="365"/>
      <c r="E193" s="341">
        <f t="shared" si="6"/>
        <v>0</v>
      </c>
      <c r="F193" s="363"/>
      <c r="G193" s="363"/>
      <c r="H193" s="364"/>
      <c r="I193" s="364"/>
      <c r="J193" s="363"/>
      <c r="K193" s="253"/>
    </row>
    <row r="194" spans="1:11" s="311" customFormat="1" ht="18" customHeight="1">
      <c r="A194" s="258">
        <v>2013250</v>
      </c>
      <c r="B194" s="340" t="s">
        <v>462</v>
      </c>
      <c r="C194" s="341">
        <f t="shared" si="5"/>
        <v>58</v>
      </c>
      <c r="D194" s="344">
        <v>58</v>
      </c>
      <c r="E194" s="341">
        <f t="shared" si="6"/>
        <v>58</v>
      </c>
      <c r="F194" s="345"/>
      <c r="G194" s="345"/>
      <c r="H194" s="346"/>
      <c r="I194" s="346"/>
      <c r="J194" s="345"/>
      <c r="K194" s="253"/>
    </row>
    <row r="195" spans="1:11" s="311" customFormat="1" ht="18" customHeight="1">
      <c r="A195" s="258">
        <v>2013299</v>
      </c>
      <c r="B195" s="340" t="s">
        <v>583</v>
      </c>
      <c r="C195" s="341">
        <f t="shared" si="5"/>
        <v>38</v>
      </c>
      <c r="D195" s="344">
        <v>38</v>
      </c>
      <c r="E195" s="341">
        <f t="shared" si="6"/>
        <v>12</v>
      </c>
      <c r="F195" s="345">
        <v>26</v>
      </c>
      <c r="G195" s="345"/>
      <c r="H195" s="346"/>
      <c r="I195" s="346"/>
      <c r="J195" s="345"/>
      <c r="K195" s="253"/>
    </row>
    <row r="196" spans="1:11" s="311" customFormat="1" ht="18" customHeight="1">
      <c r="A196" s="258">
        <v>20133</v>
      </c>
      <c r="B196" s="340" t="s">
        <v>584</v>
      </c>
      <c r="C196" s="341">
        <f t="shared" si="5"/>
        <v>458</v>
      </c>
      <c r="D196" s="344">
        <f>SUM(D197:D202)</f>
        <v>458</v>
      </c>
      <c r="E196" s="341">
        <f t="shared" si="6"/>
        <v>458</v>
      </c>
      <c r="F196" s="345"/>
      <c r="G196" s="345"/>
      <c r="H196" s="346"/>
      <c r="I196" s="346"/>
      <c r="J196" s="345"/>
      <c r="K196" s="253"/>
    </row>
    <row r="197" spans="1:11" s="311" customFormat="1" ht="18" customHeight="1">
      <c r="A197" s="258">
        <v>2013301</v>
      </c>
      <c r="B197" s="340" t="s">
        <v>453</v>
      </c>
      <c r="C197" s="341">
        <f aca="true" t="shared" si="7" ref="C197:C260">E197+F197+G197</f>
        <v>458</v>
      </c>
      <c r="D197" s="344">
        <v>458</v>
      </c>
      <c r="E197" s="341">
        <f aca="true" t="shared" si="8" ref="E197:E260">D197-F197</f>
        <v>458</v>
      </c>
      <c r="F197" s="345"/>
      <c r="G197" s="345"/>
      <c r="H197" s="346"/>
      <c r="I197" s="346"/>
      <c r="J197" s="345"/>
      <c r="K197" s="253"/>
    </row>
    <row r="198" spans="1:11" s="311" customFormat="1" ht="25.5" customHeight="1" hidden="1">
      <c r="A198" s="258">
        <v>2013302</v>
      </c>
      <c r="B198" s="340" t="s">
        <v>454</v>
      </c>
      <c r="C198" s="341">
        <f t="shared" si="7"/>
        <v>0</v>
      </c>
      <c r="D198" s="362"/>
      <c r="E198" s="341">
        <f t="shared" si="8"/>
        <v>0</v>
      </c>
      <c r="F198" s="363"/>
      <c r="G198" s="363"/>
      <c r="H198" s="364"/>
      <c r="I198" s="364"/>
      <c r="J198" s="363"/>
      <c r="K198" s="253"/>
    </row>
    <row r="199" spans="1:12" s="311" customFormat="1" ht="25.5" customHeight="1" hidden="1">
      <c r="A199" s="258">
        <v>2013303</v>
      </c>
      <c r="B199" s="340" t="s">
        <v>455</v>
      </c>
      <c r="C199" s="341">
        <f t="shared" si="7"/>
        <v>0</v>
      </c>
      <c r="D199" s="362"/>
      <c r="E199" s="341">
        <f t="shared" si="8"/>
        <v>0</v>
      </c>
      <c r="F199" s="363"/>
      <c r="G199" s="364"/>
      <c r="H199" s="364"/>
      <c r="I199" s="364"/>
      <c r="J199" s="373"/>
      <c r="K199" s="374"/>
      <c r="L199" s="375"/>
    </row>
    <row r="200" spans="1:11" s="311" customFormat="1" ht="25.5" customHeight="1" hidden="1">
      <c r="A200" s="258">
        <v>2013304</v>
      </c>
      <c r="B200" s="340" t="s">
        <v>1510</v>
      </c>
      <c r="C200" s="341">
        <f t="shared" si="7"/>
        <v>0</v>
      </c>
      <c r="D200" s="362"/>
      <c r="E200" s="341">
        <f t="shared" si="8"/>
        <v>0</v>
      </c>
      <c r="F200" s="363"/>
      <c r="G200" s="363"/>
      <c r="H200" s="364"/>
      <c r="I200" s="364"/>
      <c r="J200" s="363"/>
      <c r="K200" s="253"/>
    </row>
    <row r="201" spans="1:11" s="311" customFormat="1" ht="25.5" customHeight="1" hidden="1">
      <c r="A201" s="258">
        <v>2013350</v>
      </c>
      <c r="B201" s="340" t="s">
        <v>462</v>
      </c>
      <c r="C201" s="341">
        <f t="shared" si="7"/>
        <v>0</v>
      </c>
      <c r="D201" s="362"/>
      <c r="E201" s="341">
        <f t="shared" si="8"/>
        <v>0</v>
      </c>
      <c r="F201" s="363"/>
      <c r="G201" s="363"/>
      <c r="H201" s="364"/>
      <c r="I201" s="364"/>
      <c r="J201" s="363"/>
      <c r="K201" s="253"/>
    </row>
    <row r="202" spans="1:11" s="311" customFormat="1" ht="25.5" customHeight="1" hidden="1">
      <c r="A202" s="258">
        <v>2013399</v>
      </c>
      <c r="B202" s="347" t="s">
        <v>585</v>
      </c>
      <c r="C202" s="341">
        <f t="shared" si="7"/>
        <v>0</v>
      </c>
      <c r="D202" s="342"/>
      <c r="E202" s="341">
        <f t="shared" si="8"/>
        <v>0</v>
      </c>
      <c r="F202" s="357"/>
      <c r="G202" s="343"/>
      <c r="H202" s="343"/>
      <c r="I202" s="343"/>
      <c r="J202" s="357"/>
      <c r="K202" s="253"/>
    </row>
    <row r="203" spans="1:11" s="311" customFormat="1" ht="18" customHeight="1">
      <c r="A203" s="258">
        <v>20134</v>
      </c>
      <c r="B203" s="340" t="s">
        <v>586</v>
      </c>
      <c r="C203" s="341">
        <f t="shared" si="7"/>
        <v>164</v>
      </c>
      <c r="D203" s="344">
        <f>SUM(D204:D210)</f>
        <v>162</v>
      </c>
      <c r="E203" s="341">
        <f t="shared" si="8"/>
        <v>162</v>
      </c>
      <c r="F203" s="345"/>
      <c r="G203" s="345">
        <f>SUM(G204:G210)</f>
        <v>2</v>
      </c>
      <c r="H203" s="346"/>
      <c r="I203" s="346"/>
      <c r="J203" s="345"/>
      <c r="K203" s="253"/>
    </row>
    <row r="204" spans="1:11" s="311" customFormat="1" ht="18" customHeight="1">
      <c r="A204" s="258">
        <v>2013401</v>
      </c>
      <c r="B204" s="340" t="s">
        <v>453</v>
      </c>
      <c r="C204" s="341">
        <f t="shared" si="7"/>
        <v>151</v>
      </c>
      <c r="D204" s="344">
        <v>151</v>
      </c>
      <c r="E204" s="341">
        <f t="shared" si="8"/>
        <v>151</v>
      </c>
      <c r="F204" s="345"/>
      <c r="G204" s="345"/>
      <c r="H204" s="346"/>
      <c r="I204" s="346"/>
      <c r="J204" s="345"/>
      <c r="K204" s="253"/>
    </row>
    <row r="205" spans="1:11" s="311" customFormat="1" ht="25.5" customHeight="1" hidden="1">
      <c r="A205" s="258">
        <v>2013402</v>
      </c>
      <c r="B205" s="340" t="s">
        <v>454</v>
      </c>
      <c r="C205" s="341">
        <f t="shared" si="7"/>
        <v>0</v>
      </c>
      <c r="D205" s="362"/>
      <c r="E205" s="341">
        <f t="shared" si="8"/>
        <v>0</v>
      </c>
      <c r="F205" s="363"/>
      <c r="G205" s="363"/>
      <c r="H205" s="364"/>
      <c r="I205" s="364"/>
      <c r="J205" s="363"/>
      <c r="K205" s="253"/>
    </row>
    <row r="206" spans="1:11" s="311" customFormat="1" ht="25.5" customHeight="1" hidden="1">
      <c r="A206" s="258">
        <v>2013403</v>
      </c>
      <c r="B206" s="340" t="s">
        <v>455</v>
      </c>
      <c r="C206" s="341">
        <f t="shared" si="7"/>
        <v>0</v>
      </c>
      <c r="D206" s="362"/>
      <c r="E206" s="341">
        <f t="shared" si="8"/>
        <v>0</v>
      </c>
      <c r="F206" s="363"/>
      <c r="G206" s="363"/>
      <c r="H206" s="364"/>
      <c r="I206" s="364"/>
      <c r="J206" s="363"/>
      <c r="K206" s="253"/>
    </row>
    <row r="207" spans="1:11" s="311" customFormat="1" ht="18" customHeight="1">
      <c r="A207" s="258">
        <v>2013404</v>
      </c>
      <c r="B207" s="340" t="s">
        <v>1511</v>
      </c>
      <c r="C207" s="341">
        <f t="shared" si="7"/>
        <v>13</v>
      </c>
      <c r="D207" s="344">
        <v>11</v>
      </c>
      <c r="E207" s="341">
        <f t="shared" si="8"/>
        <v>11</v>
      </c>
      <c r="F207" s="345"/>
      <c r="G207" s="345">
        <v>2</v>
      </c>
      <c r="H207" s="346"/>
      <c r="I207" s="346"/>
      <c r="J207" s="345"/>
      <c r="K207" s="253"/>
    </row>
    <row r="208" spans="1:11" s="311" customFormat="1" ht="25.5" customHeight="1" hidden="1">
      <c r="A208" s="258">
        <v>2013405</v>
      </c>
      <c r="B208" s="340" t="s">
        <v>568</v>
      </c>
      <c r="C208" s="341">
        <f t="shared" si="7"/>
        <v>0</v>
      </c>
      <c r="D208" s="362"/>
      <c r="E208" s="341">
        <f t="shared" si="8"/>
        <v>0</v>
      </c>
      <c r="F208" s="363"/>
      <c r="G208" s="363"/>
      <c r="H208" s="364"/>
      <c r="I208" s="364"/>
      <c r="J208" s="363"/>
      <c r="K208" s="253"/>
    </row>
    <row r="209" spans="1:11" s="311" customFormat="1" ht="25.5" customHeight="1" hidden="1">
      <c r="A209" s="258">
        <v>2013450</v>
      </c>
      <c r="B209" s="340" t="s">
        <v>462</v>
      </c>
      <c r="C209" s="341">
        <f t="shared" si="7"/>
        <v>0</v>
      </c>
      <c r="D209" s="362"/>
      <c r="E209" s="341">
        <f t="shared" si="8"/>
        <v>0</v>
      </c>
      <c r="F209" s="363"/>
      <c r="G209" s="363"/>
      <c r="H209" s="364"/>
      <c r="I209" s="364"/>
      <c r="J209" s="363"/>
      <c r="K209" s="253"/>
    </row>
    <row r="210" spans="1:11" s="311" customFormat="1" ht="25.5" customHeight="1" hidden="1">
      <c r="A210" s="258">
        <v>2013499</v>
      </c>
      <c r="B210" s="347" t="s">
        <v>587</v>
      </c>
      <c r="C210" s="341">
        <f t="shared" si="7"/>
        <v>0</v>
      </c>
      <c r="D210" s="342"/>
      <c r="E210" s="341">
        <f t="shared" si="8"/>
        <v>0</v>
      </c>
      <c r="F210" s="357"/>
      <c r="G210" s="357"/>
      <c r="H210" s="341"/>
      <c r="I210" s="341"/>
      <c r="J210" s="363"/>
      <c r="K210" s="253"/>
    </row>
    <row r="211" spans="1:11" s="311" customFormat="1" ht="25.5" customHeight="1" hidden="1">
      <c r="A211" s="258">
        <v>20135</v>
      </c>
      <c r="B211" s="347" t="s">
        <v>588</v>
      </c>
      <c r="C211" s="341">
        <f t="shared" si="7"/>
        <v>0</v>
      </c>
      <c r="D211" s="342">
        <f>SUM(D212:D216)</f>
        <v>0</v>
      </c>
      <c r="E211" s="341">
        <f t="shared" si="8"/>
        <v>0</v>
      </c>
      <c r="F211" s="341">
        <f>SUM(F212:F216)</f>
        <v>0</v>
      </c>
      <c r="G211" s="341">
        <f>SUM(G212:G216)</f>
        <v>0</v>
      </c>
      <c r="H211" s="364"/>
      <c r="I211" s="364"/>
      <c r="J211" s="363"/>
      <c r="K211" s="253"/>
    </row>
    <row r="212" spans="1:11" s="311" customFormat="1" ht="25.5" customHeight="1" hidden="1">
      <c r="A212" s="258">
        <v>2013501</v>
      </c>
      <c r="B212" s="347" t="s">
        <v>453</v>
      </c>
      <c r="C212" s="341">
        <f t="shared" si="7"/>
        <v>0</v>
      </c>
      <c r="D212" s="362"/>
      <c r="E212" s="341">
        <f t="shared" si="8"/>
        <v>0</v>
      </c>
      <c r="F212" s="363"/>
      <c r="G212" s="363"/>
      <c r="H212" s="364"/>
      <c r="I212" s="364"/>
      <c r="J212" s="363"/>
      <c r="K212" s="253"/>
    </row>
    <row r="213" spans="1:11" s="311" customFormat="1" ht="25.5" customHeight="1" hidden="1">
      <c r="A213" s="258">
        <v>2013502</v>
      </c>
      <c r="B213" s="348" t="s">
        <v>454</v>
      </c>
      <c r="C213" s="341">
        <f t="shared" si="7"/>
        <v>0</v>
      </c>
      <c r="D213" s="362"/>
      <c r="E213" s="341">
        <f t="shared" si="8"/>
        <v>0</v>
      </c>
      <c r="F213" s="363"/>
      <c r="G213" s="363"/>
      <c r="H213" s="364"/>
      <c r="I213" s="364"/>
      <c r="J213" s="363"/>
      <c r="K213" s="253"/>
    </row>
    <row r="214" spans="1:11" s="311" customFormat="1" ht="25.5" customHeight="1" hidden="1">
      <c r="A214" s="258">
        <v>2013503</v>
      </c>
      <c r="B214" s="340" t="s">
        <v>455</v>
      </c>
      <c r="C214" s="341">
        <f t="shared" si="7"/>
        <v>0</v>
      </c>
      <c r="D214" s="362"/>
      <c r="E214" s="341">
        <f t="shared" si="8"/>
        <v>0</v>
      </c>
      <c r="F214" s="363"/>
      <c r="G214" s="363"/>
      <c r="H214" s="364"/>
      <c r="I214" s="364"/>
      <c r="J214" s="363"/>
      <c r="K214" s="253"/>
    </row>
    <row r="215" spans="1:11" s="311" customFormat="1" ht="25.5" customHeight="1" hidden="1">
      <c r="A215" s="258">
        <v>2013550</v>
      </c>
      <c r="B215" s="340" t="s">
        <v>462</v>
      </c>
      <c r="C215" s="341">
        <f t="shared" si="7"/>
        <v>0</v>
      </c>
      <c r="D215" s="362"/>
      <c r="E215" s="341">
        <f t="shared" si="8"/>
        <v>0</v>
      </c>
      <c r="F215" s="363"/>
      <c r="G215" s="363"/>
      <c r="H215" s="364"/>
      <c r="I215" s="364"/>
      <c r="J215" s="363"/>
      <c r="K215" s="253"/>
    </row>
    <row r="216" spans="1:11" s="311" customFormat="1" ht="25.5" customHeight="1" hidden="1">
      <c r="A216" s="258">
        <v>2013599</v>
      </c>
      <c r="B216" s="340" t="s">
        <v>589</v>
      </c>
      <c r="C216" s="341">
        <f t="shared" si="7"/>
        <v>0</v>
      </c>
      <c r="D216" s="342"/>
      <c r="E216" s="341">
        <f t="shared" si="8"/>
        <v>0</v>
      </c>
      <c r="F216" s="357"/>
      <c r="G216" s="357"/>
      <c r="H216" s="343"/>
      <c r="I216" s="343"/>
      <c r="J216" s="357"/>
      <c r="K216" s="253"/>
    </row>
    <row r="217" spans="1:11" s="311" customFormat="1" ht="18" customHeight="1">
      <c r="A217" s="258">
        <v>20136</v>
      </c>
      <c r="B217" s="340" t="s">
        <v>590</v>
      </c>
      <c r="C217" s="341">
        <f t="shared" si="7"/>
        <v>106</v>
      </c>
      <c r="D217" s="344">
        <f>SUM(D218:D222)</f>
        <v>106</v>
      </c>
      <c r="E217" s="341">
        <f t="shared" si="8"/>
        <v>106</v>
      </c>
      <c r="F217" s="345"/>
      <c r="G217" s="345"/>
      <c r="H217" s="346"/>
      <c r="I217" s="346"/>
      <c r="J217" s="345"/>
      <c r="K217" s="253"/>
    </row>
    <row r="218" spans="1:11" s="311" customFormat="1" ht="18" customHeight="1">
      <c r="A218" s="258">
        <v>2013601</v>
      </c>
      <c r="B218" s="340" t="s">
        <v>453</v>
      </c>
      <c r="C218" s="341">
        <f t="shared" si="7"/>
        <v>80</v>
      </c>
      <c r="D218" s="344">
        <v>80</v>
      </c>
      <c r="E218" s="341">
        <f t="shared" si="8"/>
        <v>80</v>
      </c>
      <c r="F218" s="345"/>
      <c r="G218" s="345"/>
      <c r="H218" s="346"/>
      <c r="I218" s="346"/>
      <c r="J218" s="345"/>
      <c r="K218" s="253"/>
    </row>
    <row r="219" spans="1:11" s="311" customFormat="1" ht="25.5" customHeight="1" hidden="1">
      <c r="A219" s="258">
        <v>2013602</v>
      </c>
      <c r="B219" s="347" t="s">
        <v>454</v>
      </c>
      <c r="C219" s="341">
        <f t="shared" si="7"/>
        <v>0</v>
      </c>
      <c r="D219" s="362"/>
      <c r="E219" s="341">
        <f t="shared" si="8"/>
        <v>0</v>
      </c>
      <c r="F219" s="363"/>
      <c r="G219" s="363"/>
      <c r="H219" s="364"/>
      <c r="I219" s="364"/>
      <c r="J219" s="363"/>
      <c r="K219" s="253"/>
    </row>
    <row r="220" spans="1:11" s="311" customFormat="1" ht="25.5" customHeight="1" hidden="1">
      <c r="A220" s="258">
        <v>2013603</v>
      </c>
      <c r="B220" s="340" t="s">
        <v>455</v>
      </c>
      <c r="C220" s="341">
        <f t="shared" si="7"/>
        <v>0</v>
      </c>
      <c r="D220" s="362"/>
      <c r="E220" s="341">
        <f t="shared" si="8"/>
        <v>0</v>
      </c>
      <c r="F220" s="363"/>
      <c r="G220" s="363"/>
      <c r="H220" s="364"/>
      <c r="I220" s="364"/>
      <c r="J220" s="363"/>
      <c r="K220" s="253"/>
    </row>
    <row r="221" spans="1:11" s="311" customFormat="1" ht="18" customHeight="1">
      <c r="A221" s="258">
        <v>2013650</v>
      </c>
      <c r="B221" s="340" t="s">
        <v>462</v>
      </c>
      <c r="C221" s="341">
        <f t="shared" si="7"/>
        <v>26</v>
      </c>
      <c r="D221" s="344">
        <v>26</v>
      </c>
      <c r="E221" s="341">
        <f t="shared" si="8"/>
        <v>26</v>
      </c>
      <c r="F221" s="345"/>
      <c r="G221" s="345"/>
      <c r="H221" s="346"/>
      <c r="I221" s="346"/>
      <c r="J221" s="345"/>
      <c r="K221" s="253"/>
    </row>
    <row r="222" spans="1:11" s="311" customFormat="1" ht="25.5" customHeight="1" hidden="1">
      <c r="A222" s="258">
        <v>2013699</v>
      </c>
      <c r="B222" s="340" t="s">
        <v>591</v>
      </c>
      <c r="C222" s="341">
        <f t="shared" si="7"/>
        <v>0</v>
      </c>
      <c r="D222" s="342"/>
      <c r="E222" s="341">
        <f t="shared" si="8"/>
        <v>0</v>
      </c>
      <c r="F222" s="357"/>
      <c r="G222" s="357"/>
      <c r="H222" s="341"/>
      <c r="I222" s="341"/>
      <c r="J222" s="363"/>
      <c r="K222" s="253"/>
    </row>
    <row r="223" spans="1:11" s="311" customFormat="1" ht="25.5" customHeight="1" hidden="1">
      <c r="A223" s="258">
        <v>20137</v>
      </c>
      <c r="B223" s="340" t="s">
        <v>1512</v>
      </c>
      <c r="C223" s="341">
        <f t="shared" si="7"/>
        <v>0</v>
      </c>
      <c r="D223" s="342">
        <f>SUM(D224:D228)</f>
        <v>0</v>
      </c>
      <c r="E223" s="341">
        <f t="shared" si="8"/>
        <v>0</v>
      </c>
      <c r="F223" s="341">
        <f>SUM(F224:F228)</f>
        <v>0</v>
      </c>
      <c r="G223" s="341">
        <f>SUM(G224:G228)</f>
        <v>0</v>
      </c>
      <c r="H223" s="364"/>
      <c r="I223" s="364"/>
      <c r="J223" s="363"/>
      <c r="K223" s="253"/>
    </row>
    <row r="224" spans="1:11" s="311" customFormat="1" ht="25.5" customHeight="1" hidden="1">
      <c r="A224" s="258">
        <v>2013701</v>
      </c>
      <c r="B224" s="340" t="s">
        <v>453</v>
      </c>
      <c r="C224" s="341">
        <f t="shared" si="7"/>
        <v>0</v>
      </c>
      <c r="D224" s="362"/>
      <c r="E224" s="341">
        <f t="shared" si="8"/>
        <v>0</v>
      </c>
      <c r="F224" s="363"/>
      <c r="G224" s="363"/>
      <c r="H224" s="364"/>
      <c r="I224" s="364"/>
      <c r="J224" s="363"/>
      <c r="K224" s="253"/>
    </row>
    <row r="225" spans="1:11" s="311" customFormat="1" ht="25.5" customHeight="1" hidden="1">
      <c r="A225" s="258">
        <v>2013702</v>
      </c>
      <c r="B225" s="340" t="s">
        <v>454</v>
      </c>
      <c r="C225" s="341">
        <f t="shared" si="7"/>
        <v>0</v>
      </c>
      <c r="D225" s="362"/>
      <c r="E225" s="341">
        <f t="shared" si="8"/>
        <v>0</v>
      </c>
      <c r="F225" s="363"/>
      <c r="G225" s="363"/>
      <c r="H225" s="364"/>
      <c r="I225" s="364"/>
      <c r="J225" s="363"/>
      <c r="K225" s="253"/>
    </row>
    <row r="226" spans="1:11" s="311" customFormat="1" ht="25.5" customHeight="1" hidden="1">
      <c r="A226" s="258">
        <v>2013703</v>
      </c>
      <c r="B226" s="340" t="s">
        <v>455</v>
      </c>
      <c r="C226" s="341">
        <f t="shared" si="7"/>
        <v>0</v>
      </c>
      <c r="D226" s="362"/>
      <c r="E226" s="341">
        <f t="shared" si="8"/>
        <v>0</v>
      </c>
      <c r="F226" s="363"/>
      <c r="G226" s="363"/>
      <c r="H226" s="364"/>
      <c r="I226" s="364"/>
      <c r="J226" s="363"/>
      <c r="K226" s="253"/>
    </row>
    <row r="227" spans="1:11" s="311" customFormat="1" ht="25.5" customHeight="1" hidden="1">
      <c r="A227" s="258">
        <v>2013704</v>
      </c>
      <c r="B227" s="340" t="s">
        <v>1513</v>
      </c>
      <c r="C227" s="341">
        <f t="shared" si="7"/>
        <v>0</v>
      </c>
      <c r="D227" s="362"/>
      <c r="E227" s="341">
        <f t="shared" si="8"/>
        <v>0</v>
      </c>
      <c r="F227" s="363"/>
      <c r="G227" s="363"/>
      <c r="H227" s="364"/>
      <c r="I227" s="364"/>
      <c r="J227" s="363"/>
      <c r="K227" s="253"/>
    </row>
    <row r="228" spans="1:11" s="311" customFormat="1" ht="25.5" customHeight="1" hidden="1">
      <c r="A228" s="258">
        <v>2013750</v>
      </c>
      <c r="B228" s="340" t="s">
        <v>462</v>
      </c>
      <c r="C228" s="341">
        <f t="shared" si="7"/>
        <v>0</v>
      </c>
      <c r="D228" s="342"/>
      <c r="E228" s="341">
        <f t="shared" si="8"/>
        <v>0</v>
      </c>
      <c r="F228" s="357"/>
      <c r="G228" s="357"/>
      <c r="H228" s="341"/>
      <c r="I228" s="341"/>
      <c r="J228" s="363"/>
      <c r="K228" s="253"/>
    </row>
    <row r="229" spans="1:11" s="311" customFormat="1" ht="25.5" customHeight="1" hidden="1">
      <c r="A229" s="258">
        <v>2013799</v>
      </c>
      <c r="B229" s="340" t="s">
        <v>1514</v>
      </c>
      <c r="C229" s="341">
        <f t="shared" si="7"/>
        <v>0</v>
      </c>
      <c r="D229" s="362"/>
      <c r="E229" s="341">
        <f t="shared" si="8"/>
        <v>0</v>
      </c>
      <c r="F229" s="363"/>
      <c r="G229" s="363"/>
      <c r="H229" s="364"/>
      <c r="I229" s="364"/>
      <c r="J229" s="363"/>
      <c r="K229" s="253"/>
    </row>
    <row r="230" spans="1:11" s="311" customFormat="1" ht="18" customHeight="1">
      <c r="A230" s="258">
        <v>20138</v>
      </c>
      <c r="B230" s="340" t="s">
        <v>1515</v>
      </c>
      <c r="C230" s="341">
        <f t="shared" si="7"/>
        <v>2778</v>
      </c>
      <c r="D230" s="344">
        <f>SUM(D231:D244)</f>
        <v>2778</v>
      </c>
      <c r="E230" s="341">
        <f t="shared" si="8"/>
        <v>2770</v>
      </c>
      <c r="F230" s="345">
        <f>SUM(F231:F244)</f>
        <v>8</v>
      </c>
      <c r="G230" s="345"/>
      <c r="H230" s="346"/>
      <c r="I230" s="346"/>
      <c r="J230" s="345"/>
      <c r="K230" s="253"/>
    </row>
    <row r="231" spans="1:11" s="311" customFormat="1" ht="18" customHeight="1">
      <c r="A231" s="258">
        <v>2013801</v>
      </c>
      <c r="B231" s="340" t="s">
        <v>453</v>
      </c>
      <c r="C231" s="341">
        <f t="shared" si="7"/>
        <v>1272</v>
      </c>
      <c r="D231" s="344">
        <v>1272</v>
      </c>
      <c r="E231" s="341">
        <f t="shared" si="8"/>
        <v>1272</v>
      </c>
      <c r="F231" s="345"/>
      <c r="G231" s="345"/>
      <c r="H231" s="346"/>
      <c r="I231" s="346"/>
      <c r="J231" s="345"/>
      <c r="K231" s="253"/>
    </row>
    <row r="232" spans="1:11" s="311" customFormat="1" ht="18" customHeight="1">
      <c r="A232" s="258">
        <v>2013802</v>
      </c>
      <c r="B232" s="340" t="s">
        <v>454</v>
      </c>
      <c r="C232" s="341">
        <f t="shared" si="7"/>
        <v>8</v>
      </c>
      <c r="D232" s="344">
        <v>8</v>
      </c>
      <c r="E232" s="341">
        <f t="shared" si="8"/>
        <v>8</v>
      </c>
      <c r="F232" s="345"/>
      <c r="G232" s="345"/>
      <c r="H232" s="346"/>
      <c r="I232" s="346"/>
      <c r="J232" s="345"/>
      <c r="K232" s="253"/>
    </row>
    <row r="233" spans="1:11" s="311" customFormat="1" ht="25.5" customHeight="1" hidden="1">
      <c r="A233" s="258">
        <v>2013803</v>
      </c>
      <c r="B233" s="340" t="s">
        <v>455</v>
      </c>
      <c r="C233" s="341">
        <f t="shared" si="7"/>
        <v>0</v>
      </c>
      <c r="D233" s="362"/>
      <c r="E233" s="341">
        <f t="shared" si="8"/>
        <v>0</v>
      </c>
      <c r="F233" s="363"/>
      <c r="G233" s="363"/>
      <c r="H233" s="364"/>
      <c r="I233" s="364"/>
      <c r="J233" s="363"/>
      <c r="K233" s="253"/>
    </row>
    <row r="234" spans="1:11" s="311" customFormat="1" ht="18" customHeight="1">
      <c r="A234" s="258">
        <v>2013804</v>
      </c>
      <c r="B234" s="340" t="s">
        <v>1516</v>
      </c>
      <c r="C234" s="341">
        <f t="shared" si="7"/>
        <v>8</v>
      </c>
      <c r="D234" s="344">
        <v>8</v>
      </c>
      <c r="E234" s="367">
        <v>0</v>
      </c>
      <c r="F234" s="345">
        <v>8</v>
      </c>
      <c r="G234" s="345"/>
      <c r="H234" s="346"/>
      <c r="I234" s="346"/>
      <c r="J234" s="345"/>
      <c r="K234" s="253"/>
    </row>
    <row r="235" spans="1:11" s="311" customFormat="1" ht="18" customHeight="1">
      <c r="A235" s="258">
        <v>2013805</v>
      </c>
      <c r="B235" s="340" t="s">
        <v>1517</v>
      </c>
      <c r="C235" s="341">
        <f t="shared" si="7"/>
        <v>21</v>
      </c>
      <c r="D235" s="344">
        <v>21</v>
      </c>
      <c r="E235" s="341">
        <f t="shared" si="8"/>
        <v>21</v>
      </c>
      <c r="F235" s="345"/>
      <c r="G235" s="345"/>
      <c r="H235" s="346"/>
      <c r="I235" s="346"/>
      <c r="J235" s="345"/>
      <c r="K235" s="253"/>
    </row>
    <row r="236" spans="1:11" s="311" customFormat="1" ht="25.5" customHeight="1" hidden="1">
      <c r="A236" s="258">
        <v>2013808</v>
      </c>
      <c r="B236" s="340" t="s">
        <v>496</v>
      </c>
      <c r="C236" s="341">
        <f t="shared" si="7"/>
        <v>0</v>
      </c>
      <c r="D236" s="362"/>
      <c r="E236" s="341">
        <f t="shared" si="8"/>
        <v>0</v>
      </c>
      <c r="F236" s="363"/>
      <c r="G236" s="363"/>
      <c r="H236" s="364"/>
      <c r="I236" s="364"/>
      <c r="J236" s="363"/>
      <c r="K236" s="253"/>
    </row>
    <row r="237" spans="1:11" s="311" customFormat="1" ht="18" customHeight="1">
      <c r="A237" s="258">
        <v>2013810</v>
      </c>
      <c r="B237" s="340" t="s">
        <v>1518</v>
      </c>
      <c r="C237" s="341">
        <f t="shared" si="7"/>
        <v>10</v>
      </c>
      <c r="D237" s="344">
        <v>10</v>
      </c>
      <c r="E237" s="341">
        <f t="shared" si="8"/>
        <v>10</v>
      </c>
      <c r="F237" s="345"/>
      <c r="G237" s="345"/>
      <c r="H237" s="346"/>
      <c r="I237" s="346"/>
      <c r="J237" s="345"/>
      <c r="K237" s="253"/>
    </row>
    <row r="238" spans="1:11" s="311" customFormat="1" ht="25.5" customHeight="1" hidden="1">
      <c r="A238" s="258">
        <v>2013812</v>
      </c>
      <c r="B238" s="340" t="s">
        <v>970</v>
      </c>
      <c r="C238" s="341">
        <f t="shared" si="7"/>
        <v>0</v>
      </c>
      <c r="D238" s="362"/>
      <c r="E238" s="341">
        <f t="shared" si="8"/>
        <v>0</v>
      </c>
      <c r="F238" s="363"/>
      <c r="G238" s="363"/>
      <c r="H238" s="364"/>
      <c r="I238" s="364"/>
      <c r="J238" s="363"/>
      <c r="K238" s="253"/>
    </row>
    <row r="239" spans="1:11" s="311" customFormat="1" ht="25.5" customHeight="1" hidden="1">
      <c r="A239" s="258">
        <v>2013813</v>
      </c>
      <c r="B239" s="340" t="s">
        <v>972</v>
      </c>
      <c r="C239" s="341">
        <f t="shared" si="7"/>
        <v>0</v>
      </c>
      <c r="D239" s="362"/>
      <c r="E239" s="341">
        <f t="shared" si="8"/>
        <v>0</v>
      </c>
      <c r="F239" s="363"/>
      <c r="G239" s="363"/>
      <c r="H239" s="364"/>
      <c r="I239" s="364"/>
      <c r="J239" s="363"/>
      <c r="K239" s="253"/>
    </row>
    <row r="240" spans="1:11" s="311" customFormat="1" ht="25.5" customHeight="1" hidden="1">
      <c r="A240" s="258">
        <v>2013814</v>
      </c>
      <c r="B240" s="340" t="s">
        <v>971</v>
      </c>
      <c r="C240" s="341">
        <f t="shared" si="7"/>
        <v>0</v>
      </c>
      <c r="D240" s="362"/>
      <c r="E240" s="341">
        <f t="shared" si="8"/>
        <v>0</v>
      </c>
      <c r="F240" s="363"/>
      <c r="G240" s="363"/>
      <c r="H240" s="364"/>
      <c r="I240" s="364"/>
      <c r="J240" s="363"/>
      <c r="K240" s="253"/>
    </row>
    <row r="241" spans="1:11" s="311" customFormat="1" ht="18" customHeight="1">
      <c r="A241" s="258">
        <v>3013815</v>
      </c>
      <c r="B241" s="340" t="s">
        <v>1519</v>
      </c>
      <c r="C241" s="341">
        <f t="shared" si="7"/>
        <v>71</v>
      </c>
      <c r="D241" s="344">
        <v>71</v>
      </c>
      <c r="E241" s="341">
        <f t="shared" si="8"/>
        <v>71</v>
      </c>
      <c r="F241" s="345"/>
      <c r="G241" s="345"/>
      <c r="H241" s="346"/>
      <c r="I241" s="346"/>
      <c r="J241" s="345"/>
      <c r="K241" s="253"/>
    </row>
    <row r="242" spans="1:11" s="311" customFormat="1" ht="18" customHeight="1">
      <c r="A242" s="258">
        <v>3013816</v>
      </c>
      <c r="B242" s="340" t="s">
        <v>1520</v>
      </c>
      <c r="C242" s="341">
        <f t="shared" si="7"/>
        <v>100</v>
      </c>
      <c r="D242" s="344">
        <v>100</v>
      </c>
      <c r="E242" s="341">
        <f t="shared" si="8"/>
        <v>100</v>
      </c>
      <c r="F242" s="345"/>
      <c r="G242" s="345"/>
      <c r="H242" s="346"/>
      <c r="I242" s="346"/>
      <c r="J242" s="345"/>
      <c r="K242" s="253"/>
    </row>
    <row r="243" spans="1:11" s="311" customFormat="1" ht="18" customHeight="1">
      <c r="A243" s="258">
        <v>2013850</v>
      </c>
      <c r="B243" s="340" t="s">
        <v>462</v>
      </c>
      <c r="C243" s="341">
        <f t="shared" si="7"/>
        <v>1196</v>
      </c>
      <c r="D243" s="344">
        <v>1196</v>
      </c>
      <c r="E243" s="341">
        <f t="shared" si="8"/>
        <v>1196</v>
      </c>
      <c r="F243" s="345"/>
      <c r="G243" s="345"/>
      <c r="H243" s="346"/>
      <c r="I243" s="346"/>
      <c r="J243" s="345"/>
      <c r="K243" s="253"/>
    </row>
    <row r="244" spans="1:11" s="311" customFormat="1" ht="18" customHeight="1">
      <c r="A244" s="258">
        <v>2013899</v>
      </c>
      <c r="B244" s="340" t="s">
        <v>1521</v>
      </c>
      <c r="C244" s="341">
        <f t="shared" si="7"/>
        <v>92</v>
      </c>
      <c r="D244" s="344">
        <v>92</v>
      </c>
      <c r="E244" s="341">
        <f t="shared" si="8"/>
        <v>92</v>
      </c>
      <c r="F244" s="345"/>
      <c r="G244" s="345"/>
      <c r="H244" s="346"/>
      <c r="I244" s="346"/>
      <c r="J244" s="345"/>
      <c r="K244" s="253"/>
    </row>
    <row r="245" spans="1:11" s="311" customFormat="1" ht="18" customHeight="1">
      <c r="A245" s="258">
        <v>20199</v>
      </c>
      <c r="B245" s="340" t="s">
        <v>592</v>
      </c>
      <c r="C245" s="341">
        <f t="shared" si="7"/>
        <v>3</v>
      </c>
      <c r="D245" s="344">
        <f>SUM(D246:D275)</f>
        <v>3</v>
      </c>
      <c r="E245" s="341">
        <f t="shared" si="8"/>
        <v>3</v>
      </c>
      <c r="F245" s="368">
        <f>SUM(F246:F275)</f>
        <v>0</v>
      </c>
      <c r="G245" s="368">
        <f>SUM(G246:G275)</f>
        <v>0</v>
      </c>
      <c r="H245" s="346"/>
      <c r="I245" s="346"/>
      <c r="J245" s="345"/>
      <c r="K245" s="253"/>
    </row>
    <row r="246" spans="1:11" s="311" customFormat="1" ht="25.5" customHeight="1" hidden="1">
      <c r="A246" s="258">
        <v>2019901</v>
      </c>
      <c r="B246" s="347" t="s">
        <v>593</v>
      </c>
      <c r="C246" s="341">
        <f t="shared" si="7"/>
        <v>0</v>
      </c>
      <c r="D246" s="362"/>
      <c r="E246" s="341">
        <f t="shared" si="8"/>
        <v>0</v>
      </c>
      <c r="F246" s="369"/>
      <c r="G246" s="369"/>
      <c r="H246" s="364"/>
      <c r="I246" s="364"/>
      <c r="J246" s="363"/>
      <c r="K246" s="253"/>
    </row>
    <row r="247" spans="1:11" s="311" customFormat="1" ht="18" customHeight="1">
      <c r="A247" s="258">
        <v>2019999</v>
      </c>
      <c r="B247" s="340" t="s">
        <v>594</v>
      </c>
      <c r="C247" s="341">
        <f t="shared" si="7"/>
        <v>3</v>
      </c>
      <c r="D247" s="344">
        <v>3</v>
      </c>
      <c r="E247" s="341">
        <f t="shared" si="8"/>
        <v>3</v>
      </c>
      <c r="F247" s="368"/>
      <c r="G247" s="368"/>
      <c r="H247" s="346"/>
      <c r="I247" s="346"/>
      <c r="J247" s="345"/>
      <c r="K247" s="253"/>
    </row>
    <row r="248" spans="1:11" s="311" customFormat="1" ht="18" customHeight="1">
      <c r="A248" s="258">
        <v>202</v>
      </c>
      <c r="B248" s="370" t="s">
        <v>595</v>
      </c>
      <c r="C248" s="367">
        <f t="shared" si="7"/>
        <v>0</v>
      </c>
      <c r="D248" s="371"/>
      <c r="E248" s="367">
        <f t="shared" si="8"/>
        <v>0</v>
      </c>
      <c r="F248" s="368"/>
      <c r="G248" s="368"/>
      <c r="H248" s="346"/>
      <c r="I248" s="346"/>
      <c r="J248" s="345"/>
      <c r="K248" s="253"/>
    </row>
    <row r="249" spans="1:11" s="311" customFormat="1" ht="25.5" customHeight="1" hidden="1">
      <c r="A249" s="258">
        <v>20201</v>
      </c>
      <c r="B249" s="348" t="s">
        <v>1522</v>
      </c>
      <c r="C249" s="341">
        <f t="shared" si="7"/>
        <v>0</v>
      </c>
      <c r="D249" s="342"/>
      <c r="E249" s="341">
        <f t="shared" si="8"/>
        <v>0</v>
      </c>
      <c r="F249" s="372"/>
      <c r="G249" s="372"/>
      <c r="H249" s="341"/>
      <c r="I249" s="341"/>
      <c r="J249" s="363"/>
      <c r="K249" s="253"/>
    </row>
    <row r="250" spans="1:11" s="311" customFormat="1" ht="25.5" customHeight="1" hidden="1">
      <c r="A250" s="258">
        <v>2020101</v>
      </c>
      <c r="B250" s="340" t="s">
        <v>453</v>
      </c>
      <c r="C250" s="341">
        <f t="shared" si="7"/>
        <v>0</v>
      </c>
      <c r="D250" s="362"/>
      <c r="E250" s="341">
        <f t="shared" si="8"/>
        <v>0</v>
      </c>
      <c r="F250" s="369"/>
      <c r="G250" s="369"/>
      <c r="H250" s="364"/>
      <c r="I250" s="364"/>
      <c r="J250" s="363"/>
      <c r="K250" s="253"/>
    </row>
    <row r="251" spans="1:11" s="311" customFormat="1" ht="25.5" customHeight="1" hidden="1">
      <c r="A251" s="258">
        <v>2020102</v>
      </c>
      <c r="B251" s="340" t="s">
        <v>454</v>
      </c>
      <c r="C251" s="341">
        <f t="shared" si="7"/>
        <v>0</v>
      </c>
      <c r="D251" s="362"/>
      <c r="E251" s="341">
        <f t="shared" si="8"/>
        <v>0</v>
      </c>
      <c r="F251" s="369"/>
      <c r="G251" s="369"/>
      <c r="H251" s="364"/>
      <c r="I251" s="364"/>
      <c r="J251" s="363"/>
      <c r="K251" s="253"/>
    </row>
    <row r="252" spans="1:11" s="311" customFormat="1" ht="25.5" customHeight="1" hidden="1">
      <c r="A252" s="258">
        <v>2020103</v>
      </c>
      <c r="B252" s="340" t="s">
        <v>455</v>
      </c>
      <c r="C252" s="341">
        <f t="shared" si="7"/>
        <v>0</v>
      </c>
      <c r="D252" s="362"/>
      <c r="E252" s="341">
        <f t="shared" si="8"/>
        <v>0</v>
      </c>
      <c r="F252" s="369"/>
      <c r="G252" s="369"/>
      <c r="H252" s="364"/>
      <c r="I252" s="364"/>
      <c r="J252" s="363"/>
      <c r="K252" s="253"/>
    </row>
    <row r="253" spans="1:11" s="311" customFormat="1" ht="25.5" customHeight="1" hidden="1">
      <c r="A253" s="258">
        <v>2020104</v>
      </c>
      <c r="B253" s="348" t="s">
        <v>580</v>
      </c>
      <c r="C253" s="341">
        <f t="shared" si="7"/>
        <v>0</v>
      </c>
      <c r="D253" s="362"/>
      <c r="E253" s="341">
        <f t="shared" si="8"/>
        <v>0</v>
      </c>
      <c r="F253" s="369"/>
      <c r="G253" s="369"/>
      <c r="H253" s="364"/>
      <c r="I253" s="364"/>
      <c r="J253" s="363"/>
      <c r="K253" s="253"/>
    </row>
    <row r="254" spans="1:11" s="311" customFormat="1" ht="25.5" customHeight="1" hidden="1">
      <c r="A254" s="258">
        <v>2020450</v>
      </c>
      <c r="B254" s="348" t="s">
        <v>462</v>
      </c>
      <c r="C254" s="341">
        <f t="shared" si="7"/>
        <v>0</v>
      </c>
      <c r="D254" s="362"/>
      <c r="E254" s="341">
        <f t="shared" si="8"/>
        <v>0</v>
      </c>
      <c r="F254" s="369"/>
      <c r="G254" s="369"/>
      <c r="H254" s="364"/>
      <c r="I254" s="364"/>
      <c r="J254" s="363"/>
      <c r="K254" s="253"/>
    </row>
    <row r="255" spans="1:11" s="311" customFormat="1" ht="25.5" customHeight="1" hidden="1">
      <c r="A255" s="258">
        <v>2020199</v>
      </c>
      <c r="B255" s="348" t="s">
        <v>1523</v>
      </c>
      <c r="C255" s="341">
        <f t="shared" si="7"/>
        <v>0</v>
      </c>
      <c r="D255" s="362"/>
      <c r="E255" s="341">
        <f t="shared" si="8"/>
        <v>0</v>
      </c>
      <c r="F255" s="369"/>
      <c r="G255" s="369"/>
      <c r="H255" s="364"/>
      <c r="I255" s="364"/>
      <c r="J255" s="363"/>
      <c r="K255" s="253"/>
    </row>
    <row r="256" spans="1:11" s="311" customFormat="1" ht="25.5" customHeight="1" hidden="1">
      <c r="A256" s="258">
        <v>20202</v>
      </c>
      <c r="B256" s="348" t="s">
        <v>1524</v>
      </c>
      <c r="C256" s="341">
        <f t="shared" si="7"/>
        <v>0</v>
      </c>
      <c r="D256" s="342"/>
      <c r="E256" s="341">
        <f t="shared" si="8"/>
        <v>0</v>
      </c>
      <c r="F256" s="372"/>
      <c r="G256" s="372"/>
      <c r="H256" s="341"/>
      <c r="I256" s="341"/>
      <c r="J256" s="363"/>
      <c r="K256" s="253"/>
    </row>
    <row r="257" spans="1:11" s="311" customFormat="1" ht="25.5" customHeight="1" hidden="1">
      <c r="A257" s="258">
        <v>2020201</v>
      </c>
      <c r="B257" s="348" t="s">
        <v>1525</v>
      </c>
      <c r="C257" s="341">
        <f t="shared" si="7"/>
        <v>0</v>
      </c>
      <c r="D257" s="362"/>
      <c r="E257" s="341">
        <f t="shared" si="8"/>
        <v>0</v>
      </c>
      <c r="F257" s="369"/>
      <c r="G257" s="369"/>
      <c r="H257" s="364"/>
      <c r="I257" s="364"/>
      <c r="J257" s="363"/>
      <c r="K257" s="253"/>
    </row>
    <row r="258" spans="1:11" s="311" customFormat="1" ht="25.5" customHeight="1" hidden="1">
      <c r="A258" s="258">
        <v>2020202</v>
      </c>
      <c r="B258" s="348" t="s">
        <v>1526</v>
      </c>
      <c r="C258" s="341">
        <f t="shared" si="7"/>
        <v>0</v>
      </c>
      <c r="D258" s="362"/>
      <c r="E258" s="341">
        <f t="shared" si="8"/>
        <v>0</v>
      </c>
      <c r="F258" s="369"/>
      <c r="G258" s="369"/>
      <c r="H258" s="364"/>
      <c r="I258" s="364"/>
      <c r="J258" s="363"/>
      <c r="K258" s="253"/>
    </row>
    <row r="259" spans="1:14" s="310" customFormat="1" ht="25.5" customHeight="1" hidden="1">
      <c r="A259" s="258">
        <v>20203</v>
      </c>
      <c r="B259" s="348" t="s">
        <v>1527</v>
      </c>
      <c r="C259" s="341">
        <f t="shared" si="7"/>
        <v>0</v>
      </c>
      <c r="D259" s="342"/>
      <c r="E259" s="341">
        <f t="shared" si="8"/>
        <v>0</v>
      </c>
      <c r="F259" s="372"/>
      <c r="G259" s="372"/>
      <c r="H259" s="341"/>
      <c r="I259" s="341"/>
      <c r="J259" s="363"/>
      <c r="K259" s="253"/>
      <c r="L259" s="311"/>
      <c r="M259" s="311"/>
      <c r="N259" s="311"/>
    </row>
    <row r="260" spans="1:11" s="311" customFormat="1" ht="25.5" customHeight="1" hidden="1">
      <c r="A260" s="258">
        <v>2020304</v>
      </c>
      <c r="B260" s="348" t="s">
        <v>1528</v>
      </c>
      <c r="C260" s="341">
        <f t="shared" si="7"/>
        <v>0</v>
      </c>
      <c r="D260" s="362"/>
      <c r="E260" s="341">
        <f t="shared" si="8"/>
        <v>0</v>
      </c>
      <c r="F260" s="369"/>
      <c r="G260" s="369"/>
      <c r="H260" s="364"/>
      <c r="I260" s="364"/>
      <c r="J260" s="363"/>
      <c r="K260" s="253"/>
    </row>
    <row r="261" spans="1:11" s="311" customFormat="1" ht="25.5" customHeight="1" hidden="1">
      <c r="A261" s="258">
        <v>2020306</v>
      </c>
      <c r="B261" s="348" t="s">
        <v>1529</v>
      </c>
      <c r="C261" s="341">
        <f aca="true" t="shared" si="9" ref="C261:C324">E261+F261+G261</f>
        <v>0</v>
      </c>
      <c r="D261" s="362"/>
      <c r="E261" s="341">
        <f aca="true" t="shared" si="10" ref="E261:E324">D261-F261</f>
        <v>0</v>
      </c>
      <c r="F261" s="369"/>
      <c r="G261" s="369"/>
      <c r="H261" s="364"/>
      <c r="I261" s="364"/>
      <c r="J261" s="363"/>
      <c r="K261" s="253"/>
    </row>
    <row r="262" spans="1:11" s="311" customFormat="1" ht="25.5" customHeight="1" hidden="1">
      <c r="A262" s="258">
        <v>20204</v>
      </c>
      <c r="B262" s="348" t="s">
        <v>1530</v>
      </c>
      <c r="C262" s="341">
        <f t="shared" si="9"/>
        <v>0</v>
      </c>
      <c r="D262" s="342"/>
      <c r="E262" s="341">
        <f t="shared" si="10"/>
        <v>0</v>
      </c>
      <c r="F262" s="372"/>
      <c r="G262" s="372"/>
      <c r="H262" s="341"/>
      <c r="I262" s="341"/>
      <c r="J262" s="363"/>
      <c r="K262" s="253"/>
    </row>
    <row r="263" spans="1:11" s="311" customFormat="1" ht="25.5" customHeight="1" hidden="1">
      <c r="A263" s="258">
        <v>2020401</v>
      </c>
      <c r="B263" s="348" t="s">
        <v>1531</v>
      </c>
      <c r="C263" s="341">
        <f t="shared" si="9"/>
        <v>0</v>
      </c>
      <c r="D263" s="362"/>
      <c r="E263" s="341">
        <f t="shared" si="10"/>
        <v>0</v>
      </c>
      <c r="F263" s="369"/>
      <c r="G263" s="369"/>
      <c r="H263" s="364"/>
      <c r="I263" s="364"/>
      <c r="J263" s="363"/>
      <c r="K263" s="253"/>
    </row>
    <row r="264" spans="1:11" s="311" customFormat="1" ht="25.5" customHeight="1" hidden="1">
      <c r="A264" s="258">
        <v>2020402</v>
      </c>
      <c r="B264" s="348" t="s">
        <v>1532</v>
      </c>
      <c r="C264" s="341">
        <f t="shared" si="9"/>
        <v>0</v>
      </c>
      <c r="D264" s="362"/>
      <c r="E264" s="341">
        <f t="shared" si="10"/>
        <v>0</v>
      </c>
      <c r="F264" s="369"/>
      <c r="G264" s="369"/>
      <c r="H264" s="364"/>
      <c r="I264" s="364"/>
      <c r="J264" s="363"/>
      <c r="K264" s="253"/>
    </row>
    <row r="265" spans="1:11" s="311" customFormat="1" ht="25.5" customHeight="1" hidden="1">
      <c r="A265" s="258">
        <v>2020403</v>
      </c>
      <c r="B265" s="348" t="s">
        <v>1533</v>
      </c>
      <c r="C265" s="341">
        <f t="shared" si="9"/>
        <v>0</v>
      </c>
      <c r="D265" s="362"/>
      <c r="E265" s="341">
        <f t="shared" si="10"/>
        <v>0</v>
      </c>
      <c r="F265" s="369"/>
      <c r="G265" s="369"/>
      <c r="H265" s="364"/>
      <c r="I265" s="364"/>
      <c r="J265" s="363"/>
      <c r="K265" s="253"/>
    </row>
    <row r="266" spans="1:11" s="311" customFormat="1" ht="25.5" customHeight="1" hidden="1">
      <c r="A266" s="258">
        <v>2020404</v>
      </c>
      <c r="B266" s="348" t="s">
        <v>1534</v>
      </c>
      <c r="C266" s="341">
        <f t="shared" si="9"/>
        <v>0</v>
      </c>
      <c r="D266" s="362"/>
      <c r="E266" s="341">
        <f t="shared" si="10"/>
        <v>0</v>
      </c>
      <c r="F266" s="369"/>
      <c r="G266" s="369"/>
      <c r="H266" s="364"/>
      <c r="I266" s="364"/>
      <c r="J266" s="363"/>
      <c r="K266" s="253"/>
    </row>
    <row r="267" spans="1:11" s="311" customFormat="1" ht="25.5" customHeight="1" hidden="1">
      <c r="A267" s="258">
        <v>2020499</v>
      </c>
      <c r="B267" s="348" t="s">
        <v>1535</v>
      </c>
      <c r="C267" s="341">
        <f t="shared" si="9"/>
        <v>0</v>
      </c>
      <c r="D267" s="362"/>
      <c r="E267" s="341">
        <f t="shared" si="10"/>
        <v>0</v>
      </c>
      <c r="F267" s="369"/>
      <c r="G267" s="369"/>
      <c r="H267" s="364"/>
      <c r="I267" s="364"/>
      <c r="J267" s="363"/>
      <c r="K267" s="253"/>
    </row>
    <row r="268" spans="1:11" s="311" customFormat="1" ht="25.5" customHeight="1" hidden="1">
      <c r="A268" s="258">
        <v>20205</v>
      </c>
      <c r="B268" s="340" t="s">
        <v>596</v>
      </c>
      <c r="C268" s="341">
        <f t="shared" si="9"/>
        <v>0</v>
      </c>
      <c r="D268" s="342"/>
      <c r="E268" s="341">
        <f t="shared" si="10"/>
        <v>0</v>
      </c>
      <c r="F268" s="372"/>
      <c r="G268" s="372"/>
      <c r="H268" s="341"/>
      <c r="I268" s="341"/>
      <c r="J268" s="363"/>
      <c r="K268" s="253"/>
    </row>
    <row r="269" spans="1:11" s="311" customFormat="1" ht="25.5" customHeight="1" hidden="1">
      <c r="A269" s="258">
        <v>2020503</v>
      </c>
      <c r="B269" s="340" t="s">
        <v>1536</v>
      </c>
      <c r="C269" s="341">
        <f t="shared" si="9"/>
        <v>0</v>
      </c>
      <c r="D269" s="362"/>
      <c r="E269" s="341">
        <f t="shared" si="10"/>
        <v>0</v>
      </c>
      <c r="F269" s="369"/>
      <c r="G269" s="369"/>
      <c r="H269" s="364"/>
      <c r="I269" s="364"/>
      <c r="J269" s="363"/>
      <c r="K269" s="253"/>
    </row>
    <row r="270" spans="1:14" s="310" customFormat="1" ht="25.5" customHeight="1" hidden="1">
      <c r="A270" s="258">
        <v>2020504</v>
      </c>
      <c r="B270" s="340" t="s">
        <v>1537</v>
      </c>
      <c r="C270" s="341">
        <f t="shared" si="9"/>
        <v>0</v>
      </c>
      <c r="D270" s="362"/>
      <c r="E270" s="341">
        <f t="shared" si="10"/>
        <v>0</v>
      </c>
      <c r="F270" s="369"/>
      <c r="G270" s="369"/>
      <c r="H270" s="364"/>
      <c r="I270" s="364"/>
      <c r="J270" s="363"/>
      <c r="K270" s="253"/>
      <c r="L270" s="311"/>
      <c r="M270" s="311"/>
      <c r="N270" s="311"/>
    </row>
    <row r="271" spans="1:11" s="311" customFormat="1" ht="25.5" customHeight="1" hidden="1">
      <c r="A271" s="258">
        <v>2020599</v>
      </c>
      <c r="B271" s="340" t="s">
        <v>1538</v>
      </c>
      <c r="C271" s="341">
        <f t="shared" si="9"/>
        <v>0</v>
      </c>
      <c r="D271" s="362"/>
      <c r="E271" s="341">
        <f t="shared" si="10"/>
        <v>0</v>
      </c>
      <c r="F271" s="369"/>
      <c r="G271" s="369"/>
      <c r="H271" s="364"/>
      <c r="I271" s="364"/>
      <c r="J271" s="363"/>
      <c r="K271" s="253"/>
    </row>
    <row r="272" spans="1:11" s="311" customFormat="1" ht="25.5" customHeight="1" hidden="1">
      <c r="A272" s="258">
        <v>20206</v>
      </c>
      <c r="B272" s="340" t="s">
        <v>1539</v>
      </c>
      <c r="C272" s="341">
        <f t="shared" si="9"/>
        <v>0</v>
      </c>
      <c r="D272" s="342"/>
      <c r="E272" s="341">
        <f t="shared" si="10"/>
        <v>0</v>
      </c>
      <c r="F272" s="372"/>
      <c r="G272" s="372"/>
      <c r="H272" s="341"/>
      <c r="I272" s="341"/>
      <c r="J272" s="363"/>
      <c r="K272" s="253"/>
    </row>
    <row r="273" spans="1:11" s="311" customFormat="1" ht="25.5" customHeight="1" hidden="1">
      <c r="A273" s="258">
        <v>2020601</v>
      </c>
      <c r="B273" s="340" t="s">
        <v>1540</v>
      </c>
      <c r="C273" s="341">
        <f t="shared" si="9"/>
        <v>0</v>
      </c>
      <c r="D273" s="362"/>
      <c r="E273" s="341">
        <f t="shared" si="10"/>
        <v>0</v>
      </c>
      <c r="F273" s="369"/>
      <c r="G273" s="369"/>
      <c r="H273" s="364"/>
      <c r="I273" s="364"/>
      <c r="J273" s="363"/>
      <c r="K273" s="253"/>
    </row>
    <row r="274" spans="1:11" s="311" customFormat="1" ht="25.5" customHeight="1" hidden="1">
      <c r="A274" s="258">
        <v>20299</v>
      </c>
      <c r="B274" s="340" t="s">
        <v>597</v>
      </c>
      <c r="C274" s="341">
        <f t="shared" si="9"/>
        <v>0</v>
      </c>
      <c r="D274" s="342"/>
      <c r="E274" s="341">
        <f t="shared" si="10"/>
        <v>0</v>
      </c>
      <c r="F274" s="372"/>
      <c r="G274" s="372"/>
      <c r="H274" s="341"/>
      <c r="I274" s="341"/>
      <c r="J274" s="363"/>
      <c r="K274" s="253"/>
    </row>
    <row r="275" spans="1:12" s="310" customFormat="1" ht="25.5" customHeight="1" hidden="1">
      <c r="A275" s="258">
        <v>2029901</v>
      </c>
      <c r="B275" s="340" t="s">
        <v>1541</v>
      </c>
      <c r="C275" s="341">
        <f t="shared" si="9"/>
        <v>0</v>
      </c>
      <c r="D275" s="362"/>
      <c r="E275" s="341">
        <f t="shared" si="10"/>
        <v>0</v>
      </c>
      <c r="F275" s="369"/>
      <c r="G275" s="369"/>
      <c r="H275" s="364"/>
      <c r="I275" s="364"/>
      <c r="J275" s="363"/>
      <c r="K275" s="253"/>
      <c r="L275" s="311"/>
    </row>
    <row r="276" spans="1:11" s="311" customFormat="1" ht="18" customHeight="1">
      <c r="A276" s="258">
        <v>203</v>
      </c>
      <c r="B276" s="370" t="s">
        <v>598</v>
      </c>
      <c r="C276" s="336">
        <f t="shared" si="9"/>
        <v>182</v>
      </c>
      <c r="D276" s="376">
        <f>D277+D279+D281+D283+D293</f>
        <v>182</v>
      </c>
      <c r="E276" s="336">
        <f t="shared" si="10"/>
        <v>182</v>
      </c>
      <c r="F276" s="368">
        <f>F277+F279+F281+F283+F293</f>
        <v>0</v>
      </c>
      <c r="G276" s="368">
        <f>G277+G279+G281+G283+G293</f>
        <v>0</v>
      </c>
      <c r="H276" s="346"/>
      <c r="I276" s="346"/>
      <c r="J276" s="345"/>
      <c r="K276" s="253"/>
    </row>
    <row r="277" spans="1:14" s="311" customFormat="1" ht="25.5" customHeight="1" hidden="1">
      <c r="A277" s="258">
        <v>20301</v>
      </c>
      <c r="B277" s="348" t="s">
        <v>1542</v>
      </c>
      <c r="C277" s="341">
        <f t="shared" si="9"/>
        <v>0</v>
      </c>
      <c r="D277" s="342">
        <f>SUM(D278)</f>
        <v>0</v>
      </c>
      <c r="E277" s="341">
        <f t="shared" si="10"/>
        <v>0</v>
      </c>
      <c r="F277" s="367">
        <f>SUM(F278)</f>
        <v>0</v>
      </c>
      <c r="G277" s="367">
        <f>SUM(G278)</f>
        <v>0</v>
      </c>
      <c r="H277" s="343"/>
      <c r="I277" s="343"/>
      <c r="J277" s="357"/>
      <c r="K277" s="253"/>
      <c r="L277" s="310"/>
      <c r="M277" s="310"/>
      <c r="N277" s="310"/>
    </row>
    <row r="278" spans="1:14" s="311" customFormat="1" ht="25.5" customHeight="1" hidden="1">
      <c r="A278" s="258">
        <v>2030101</v>
      </c>
      <c r="B278" s="348" t="s">
        <v>1543</v>
      </c>
      <c r="C278" s="341">
        <f t="shared" si="9"/>
        <v>0</v>
      </c>
      <c r="D278" s="342"/>
      <c r="E278" s="341">
        <f t="shared" si="10"/>
        <v>0</v>
      </c>
      <c r="F278" s="372"/>
      <c r="G278" s="372"/>
      <c r="H278" s="343"/>
      <c r="I278" s="343"/>
      <c r="J278" s="357"/>
      <c r="K278" s="253"/>
      <c r="L278" s="310"/>
      <c r="M278" s="310"/>
      <c r="N278" s="310"/>
    </row>
    <row r="279" spans="1:14" s="311" customFormat="1" ht="25.5" customHeight="1" hidden="1">
      <c r="A279" s="258">
        <v>20304</v>
      </c>
      <c r="B279" s="348" t="s">
        <v>1544</v>
      </c>
      <c r="C279" s="341">
        <f t="shared" si="9"/>
        <v>0</v>
      </c>
      <c r="D279" s="342">
        <f>SUM(D280)</f>
        <v>0</v>
      </c>
      <c r="E279" s="341">
        <f t="shared" si="10"/>
        <v>0</v>
      </c>
      <c r="F279" s="367">
        <f>SUM(F280)</f>
        <v>0</v>
      </c>
      <c r="G279" s="367">
        <f>SUM(G280)</f>
        <v>0</v>
      </c>
      <c r="H279" s="343"/>
      <c r="I279" s="343"/>
      <c r="J279" s="357"/>
      <c r="K279" s="253"/>
      <c r="L279" s="310"/>
      <c r="M279" s="310"/>
      <c r="N279" s="310"/>
    </row>
    <row r="280" spans="1:14" s="311" customFormat="1" ht="25.5" customHeight="1" hidden="1">
      <c r="A280" s="258">
        <v>2030401</v>
      </c>
      <c r="B280" s="348" t="s">
        <v>1545</v>
      </c>
      <c r="C280" s="341">
        <f t="shared" si="9"/>
        <v>0</v>
      </c>
      <c r="D280" s="342"/>
      <c r="E280" s="341">
        <f t="shared" si="10"/>
        <v>0</v>
      </c>
      <c r="F280" s="372"/>
      <c r="G280" s="372"/>
      <c r="H280" s="343"/>
      <c r="I280" s="343"/>
      <c r="J280" s="357"/>
      <c r="K280" s="253"/>
      <c r="L280" s="310"/>
      <c r="M280" s="310"/>
      <c r="N280" s="310"/>
    </row>
    <row r="281" spans="1:14" s="311" customFormat="1" ht="25.5" customHeight="1" hidden="1">
      <c r="A281" s="258">
        <v>20305</v>
      </c>
      <c r="B281" s="348" t="s">
        <v>1546</v>
      </c>
      <c r="C281" s="341">
        <f t="shared" si="9"/>
        <v>0</v>
      </c>
      <c r="D281" s="342">
        <f>SUM(D282)</f>
        <v>0</v>
      </c>
      <c r="E281" s="341">
        <f t="shared" si="10"/>
        <v>0</v>
      </c>
      <c r="F281" s="367">
        <f>SUM(F282)</f>
        <v>0</v>
      </c>
      <c r="G281" s="367">
        <f>SUM(G282)</f>
        <v>0</v>
      </c>
      <c r="H281" s="343"/>
      <c r="I281" s="343"/>
      <c r="J281" s="357"/>
      <c r="K281" s="253"/>
      <c r="L281" s="310"/>
      <c r="M281" s="310"/>
      <c r="N281" s="310"/>
    </row>
    <row r="282" spans="1:12" s="311" customFormat="1" ht="25.5" customHeight="1" hidden="1">
      <c r="A282" s="258">
        <v>2030501</v>
      </c>
      <c r="B282" s="348" t="s">
        <v>1547</v>
      </c>
      <c r="C282" s="341">
        <f t="shared" si="9"/>
        <v>0</v>
      </c>
      <c r="D282" s="342"/>
      <c r="E282" s="341">
        <f t="shared" si="10"/>
        <v>0</v>
      </c>
      <c r="F282" s="372"/>
      <c r="G282" s="372"/>
      <c r="H282" s="343"/>
      <c r="I282" s="343"/>
      <c r="J282" s="357"/>
      <c r="K282" s="253"/>
      <c r="L282" s="310"/>
    </row>
    <row r="283" spans="1:11" s="311" customFormat="1" ht="18" customHeight="1">
      <c r="A283" s="258">
        <v>20306</v>
      </c>
      <c r="B283" s="340" t="s">
        <v>599</v>
      </c>
      <c r="C283" s="341">
        <f t="shared" si="9"/>
        <v>95</v>
      </c>
      <c r="D283" s="344">
        <f>SUM(D284:D292)</f>
        <v>95</v>
      </c>
      <c r="E283" s="341">
        <f t="shared" si="10"/>
        <v>95</v>
      </c>
      <c r="F283" s="368">
        <f>SUM(F284:F292)</f>
        <v>0</v>
      </c>
      <c r="G283" s="368">
        <f>SUM(G284:G292)</f>
        <v>0</v>
      </c>
      <c r="H283" s="346"/>
      <c r="I283" s="346"/>
      <c r="J283" s="345"/>
      <c r="K283" s="253"/>
    </row>
    <row r="284" spans="1:11" s="311" customFormat="1" ht="25.5" customHeight="1" hidden="1">
      <c r="A284" s="258">
        <v>2030601</v>
      </c>
      <c r="B284" s="347" t="s">
        <v>600</v>
      </c>
      <c r="C284" s="341">
        <f t="shared" si="9"/>
        <v>0</v>
      </c>
      <c r="D284" s="344"/>
      <c r="E284" s="341">
        <f t="shared" si="10"/>
        <v>0</v>
      </c>
      <c r="F284" s="369"/>
      <c r="G284" s="369"/>
      <c r="H284" s="364"/>
      <c r="I284" s="364"/>
      <c r="J284" s="363"/>
      <c r="K284" s="253"/>
    </row>
    <row r="285" spans="1:11" s="311" customFormat="1" ht="25.5" customHeight="1" hidden="1">
      <c r="A285" s="258">
        <v>2030602</v>
      </c>
      <c r="B285" s="340" t="s">
        <v>601</v>
      </c>
      <c r="C285" s="341">
        <f t="shared" si="9"/>
        <v>0</v>
      </c>
      <c r="D285" s="344"/>
      <c r="E285" s="341">
        <f t="shared" si="10"/>
        <v>0</v>
      </c>
      <c r="F285" s="369"/>
      <c r="G285" s="369"/>
      <c r="H285" s="364"/>
      <c r="I285" s="364"/>
      <c r="J285" s="363"/>
      <c r="K285" s="253"/>
    </row>
    <row r="286" spans="1:11" s="311" customFormat="1" ht="25.5" customHeight="1" hidden="1">
      <c r="A286" s="258">
        <v>2030603</v>
      </c>
      <c r="B286" s="340" t="s">
        <v>602</v>
      </c>
      <c r="C286" s="341">
        <f t="shared" si="9"/>
        <v>0</v>
      </c>
      <c r="D286" s="344"/>
      <c r="E286" s="341">
        <f t="shared" si="10"/>
        <v>0</v>
      </c>
      <c r="F286" s="369"/>
      <c r="G286" s="369"/>
      <c r="H286" s="364"/>
      <c r="I286" s="364"/>
      <c r="J286" s="363"/>
      <c r="K286" s="253"/>
    </row>
    <row r="287" spans="1:11" s="311" customFormat="1" ht="25.5" customHeight="1" hidden="1">
      <c r="A287" s="258">
        <v>2030604</v>
      </c>
      <c r="B287" s="340" t="s">
        <v>603</v>
      </c>
      <c r="C287" s="341">
        <f t="shared" si="9"/>
        <v>0</v>
      </c>
      <c r="D287" s="344"/>
      <c r="E287" s="341">
        <f t="shared" si="10"/>
        <v>0</v>
      </c>
      <c r="F287" s="369"/>
      <c r="G287" s="369"/>
      <c r="H287" s="364"/>
      <c r="I287" s="364"/>
      <c r="J287" s="363"/>
      <c r="K287" s="253"/>
    </row>
    <row r="288" spans="1:11" s="311" customFormat="1" ht="18" customHeight="1">
      <c r="A288" s="258">
        <v>2030605</v>
      </c>
      <c r="B288" s="340" t="s">
        <v>604</v>
      </c>
      <c r="C288" s="341">
        <f t="shared" si="9"/>
        <v>45</v>
      </c>
      <c r="D288" s="344">
        <v>45</v>
      </c>
      <c r="E288" s="341">
        <f t="shared" si="10"/>
        <v>45</v>
      </c>
      <c r="F288" s="368"/>
      <c r="G288" s="368"/>
      <c r="H288" s="346"/>
      <c r="I288" s="346"/>
      <c r="J288" s="345"/>
      <c r="K288" s="253"/>
    </row>
    <row r="289" spans="1:11" s="311" customFormat="1" ht="25.5" customHeight="1" hidden="1">
      <c r="A289" s="258">
        <v>2030606</v>
      </c>
      <c r="B289" s="347" t="s">
        <v>605</v>
      </c>
      <c r="C289" s="341">
        <f t="shared" si="9"/>
        <v>0</v>
      </c>
      <c r="D289" s="344"/>
      <c r="E289" s="341">
        <f t="shared" si="10"/>
        <v>0</v>
      </c>
      <c r="F289" s="369"/>
      <c r="G289" s="369"/>
      <c r="H289" s="364"/>
      <c r="I289" s="364"/>
      <c r="J289" s="363"/>
      <c r="K289" s="253"/>
    </row>
    <row r="290" spans="1:11" s="311" customFormat="1" ht="18" customHeight="1">
      <c r="A290" s="258">
        <v>2030607</v>
      </c>
      <c r="B290" s="340" t="s">
        <v>606</v>
      </c>
      <c r="C290" s="341">
        <f t="shared" si="9"/>
        <v>50</v>
      </c>
      <c r="D290" s="344">
        <v>50</v>
      </c>
      <c r="E290" s="341">
        <f t="shared" si="10"/>
        <v>50</v>
      </c>
      <c r="F290" s="368"/>
      <c r="G290" s="368"/>
      <c r="H290" s="346"/>
      <c r="I290" s="346"/>
      <c r="J290" s="345"/>
      <c r="K290" s="253"/>
    </row>
    <row r="291" spans="1:11" s="311" customFormat="1" ht="25.5" customHeight="1" hidden="1">
      <c r="A291" s="258">
        <v>2030608</v>
      </c>
      <c r="B291" s="347" t="s">
        <v>1548</v>
      </c>
      <c r="C291" s="341">
        <f t="shared" si="9"/>
        <v>0</v>
      </c>
      <c r="D291" s="344"/>
      <c r="E291" s="341">
        <f t="shared" si="10"/>
        <v>0</v>
      </c>
      <c r="F291" s="369"/>
      <c r="G291" s="369"/>
      <c r="H291" s="364"/>
      <c r="I291" s="364"/>
      <c r="J291" s="363"/>
      <c r="K291" s="253"/>
    </row>
    <row r="292" spans="1:11" s="311" customFormat="1" ht="25.5" customHeight="1" hidden="1">
      <c r="A292" s="258">
        <v>2030699</v>
      </c>
      <c r="B292" s="347" t="s">
        <v>607</v>
      </c>
      <c r="C292" s="341">
        <f t="shared" si="9"/>
        <v>0</v>
      </c>
      <c r="D292" s="344"/>
      <c r="E292" s="341">
        <f t="shared" si="10"/>
        <v>0</v>
      </c>
      <c r="F292" s="369"/>
      <c r="G292" s="369"/>
      <c r="H292" s="364"/>
      <c r="I292" s="364"/>
      <c r="J292" s="363"/>
      <c r="K292" s="253"/>
    </row>
    <row r="293" spans="1:11" s="311" customFormat="1" ht="18" customHeight="1">
      <c r="A293" s="258">
        <v>20399</v>
      </c>
      <c r="B293" s="340" t="s">
        <v>608</v>
      </c>
      <c r="C293" s="341">
        <f t="shared" si="9"/>
        <v>87</v>
      </c>
      <c r="D293" s="344">
        <f>SUM(D294)</f>
        <v>87</v>
      </c>
      <c r="E293" s="341">
        <f t="shared" si="10"/>
        <v>87</v>
      </c>
      <c r="F293" s="368">
        <f>SUM(F294)</f>
        <v>0</v>
      </c>
      <c r="G293" s="368">
        <f>SUM(G294)</f>
        <v>0</v>
      </c>
      <c r="H293" s="346"/>
      <c r="I293" s="346"/>
      <c r="J293" s="345"/>
      <c r="K293" s="253"/>
    </row>
    <row r="294" spans="1:11" s="311" customFormat="1" ht="18" customHeight="1">
      <c r="A294" s="258">
        <v>2039901</v>
      </c>
      <c r="B294" s="340" t="s">
        <v>1549</v>
      </c>
      <c r="C294" s="341">
        <f t="shared" si="9"/>
        <v>87</v>
      </c>
      <c r="D294" s="344">
        <v>87</v>
      </c>
      <c r="E294" s="341">
        <f t="shared" si="10"/>
        <v>87</v>
      </c>
      <c r="F294" s="368"/>
      <c r="G294" s="368"/>
      <c r="H294" s="346"/>
      <c r="I294" s="346"/>
      <c r="J294" s="345"/>
      <c r="K294" s="253"/>
    </row>
    <row r="295" spans="1:11" s="311" customFormat="1" ht="18" customHeight="1">
      <c r="A295" s="258">
        <v>204</v>
      </c>
      <c r="B295" s="370" t="s">
        <v>609</v>
      </c>
      <c r="C295" s="336">
        <f t="shared" si="9"/>
        <v>12570</v>
      </c>
      <c r="D295" s="376">
        <f>D296+D299+D310+D317+D325+D334+D350+D360+D370+D378+D384</f>
        <v>12570</v>
      </c>
      <c r="E295" s="336">
        <f t="shared" si="10"/>
        <v>12570</v>
      </c>
      <c r="F295" s="368">
        <f>F296+F299+F310+F317+F325+F334+F350+F360+F370+F378+F384</f>
        <v>0</v>
      </c>
      <c r="G295" s="368">
        <f>G296+G299+G310+G317+G325+G334+G350+G360+G370+G378+G384</f>
        <v>0</v>
      </c>
      <c r="H295" s="346"/>
      <c r="I295" s="346"/>
      <c r="J295" s="345"/>
      <c r="K295" s="253"/>
    </row>
    <row r="296" spans="1:11" s="311" customFormat="1" ht="25.5" customHeight="1" hidden="1">
      <c r="A296" s="258">
        <v>20401</v>
      </c>
      <c r="B296" s="340" t="s">
        <v>1550</v>
      </c>
      <c r="C296" s="341">
        <f t="shared" si="9"/>
        <v>0</v>
      </c>
      <c r="D296" s="342">
        <f>SUM(D297)</f>
        <v>0</v>
      </c>
      <c r="E296" s="341">
        <f t="shared" si="10"/>
        <v>0</v>
      </c>
      <c r="F296" s="367">
        <f>SUM(F297)</f>
        <v>0</v>
      </c>
      <c r="G296" s="367">
        <f>SUM(G297)</f>
        <v>0</v>
      </c>
      <c r="H296" s="357"/>
      <c r="I296" s="357"/>
      <c r="J296" s="357"/>
      <c r="K296" s="253"/>
    </row>
    <row r="297" spans="1:11" s="311" customFormat="1" ht="25.5" customHeight="1" hidden="1">
      <c r="A297" s="258">
        <v>2040101</v>
      </c>
      <c r="B297" s="340" t="s">
        <v>1551</v>
      </c>
      <c r="C297" s="341">
        <f t="shared" si="9"/>
        <v>0</v>
      </c>
      <c r="D297" s="362"/>
      <c r="E297" s="341">
        <f t="shared" si="10"/>
        <v>0</v>
      </c>
      <c r="F297" s="369"/>
      <c r="G297" s="369"/>
      <c r="H297" s="364"/>
      <c r="I297" s="364"/>
      <c r="J297" s="363"/>
      <c r="K297" s="253"/>
    </row>
    <row r="298" spans="1:11" s="311" customFormat="1" ht="25.5" customHeight="1" hidden="1">
      <c r="A298" s="258">
        <v>2040199</v>
      </c>
      <c r="B298" s="347" t="s">
        <v>1552</v>
      </c>
      <c r="C298" s="341">
        <f t="shared" si="9"/>
        <v>0</v>
      </c>
      <c r="D298" s="362"/>
      <c r="E298" s="341">
        <f t="shared" si="10"/>
        <v>0</v>
      </c>
      <c r="F298" s="369"/>
      <c r="G298" s="369"/>
      <c r="H298" s="364"/>
      <c r="I298" s="364"/>
      <c r="J298" s="363"/>
      <c r="K298" s="253"/>
    </row>
    <row r="299" spans="1:11" s="311" customFormat="1" ht="18" customHeight="1">
      <c r="A299" s="258">
        <v>20402</v>
      </c>
      <c r="B299" s="340" t="s">
        <v>620</v>
      </c>
      <c r="C299" s="341">
        <f t="shared" si="9"/>
        <v>11302</v>
      </c>
      <c r="D299" s="344">
        <f>SUM(D300:D309)</f>
        <v>11302</v>
      </c>
      <c r="E299" s="341">
        <f t="shared" si="10"/>
        <v>11302</v>
      </c>
      <c r="F299" s="368">
        <f>SUM(F300:F309)</f>
        <v>0</v>
      </c>
      <c r="G299" s="368">
        <f>SUM(G300:G309)</f>
        <v>0</v>
      </c>
      <c r="H299" s="346"/>
      <c r="I299" s="346"/>
      <c r="J299" s="345"/>
      <c r="K299" s="253"/>
    </row>
    <row r="300" spans="1:11" s="311" customFormat="1" ht="18" customHeight="1">
      <c r="A300" s="258">
        <v>2040201</v>
      </c>
      <c r="B300" s="340" t="s">
        <v>453</v>
      </c>
      <c r="C300" s="341">
        <f t="shared" si="9"/>
        <v>4275</v>
      </c>
      <c r="D300" s="344">
        <v>4275</v>
      </c>
      <c r="E300" s="341">
        <f t="shared" si="10"/>
        <v>4275</v>
      </c>
      <c r="F300" s="345"/>
      <c r="G300" s="345"/>
      <c r="H300" s="346"/>
      <c r="I300" s="346"/>
      <c r="J300" s="345"/>
      <c r="K300" s="253"/>
    </row>
    <row r="301" spans="1:11" s="311" customFormat="1" ht="18" customHeight="1">
      <c r="A301" s="258">
        <v>2040202</v>
      </c>
      <c r="B301" s="340" t="s">
        <v>454</v>
      </c>
      <c r="C301" s="341">
        <f t="shared" si="9"/>
        <v>513</v>
      </c>
      <c r="D301" s="344">
        <v>513</v>
      </c>
      <c r="E301" s="341">
        <f t="shared" si="10"/>
        <v>513</v>
      </c>
      <c r="F301" s="345"/>
      <c r="G301" s="345"/>
      <c r="H301" s="346"/>
      <c r="I301" s="346"/>
      <c r="J301" s="345"/>
      <c r="K301" s="253"/>
    </row>
    <row r="302" spans="1:11" s="311" customFormat="1" ht="18" customHeight="1">
      <c r="A302" s="258">
        <v>2040203</v>
      </c>
      <c r="B302" s="340" t="s">
        <v>455</v>
      </c>
      <c r="C302" s="367">
        <f t="shared" si="9"/>
        <v>0</v>
      </c>
      <c r="D302" s="371"/>
      <c r="E302" s="367">
        <f t="shared" si="10"/>
        <v>0</v>
      </c>
      <c r="F302" s="345"/>
      <c r="G302" s="345"/>
      <c r="H302" s="346"/>
      <c r="I302" s="346"/>
      <c r="J302" s="345"/>
      <c r="K302" s="253"/>
    </row>
    <row r="303" spans="1:11" s="311" customFormat="1" ht="18" customHeight="1">
      <c r="A303" s="258">
        <v>2040219</v>
      </c>
      <c r="B303" s="340" t="s">
        <v>496</v>
      </c>
      <c r="C303" s="341">
        <f t="shared" si="9"/>
        <v>709</v>
      </c>
      <c r="D303" s="344">
        <v>709</v>
      </c>
      <c r="E303" s="341">
        <f t="shared" si="10"/>
        <v>709</v>
      </c>
      <c r="F303" s="345"/>
      <c r="G303" s="345"/>
      <c r="H303" s="346"/>
      <c r="I303" s="346"/>
      <c r="J303" s="345"/>
      <c r="K303" s="253"/>
    </row>
    <row r="304" spans="1:11" s="311" customFormat="1" ht="18" customHeight="1">
      <c r="A304" s="258">
        <v>2040220</v>
      </c>
      <c r="B304" s="340" t="s">
        <v>1553</v>
      </c>
      <c r="C304" s="341">
        <f t="shared" si="9"/>
        <v>1104</v>
      </c>
      <c r="D304" s="344">
        <v>1104</v>
      </c>
      <c r="E304" s="341">
        <f t="shared" si="10"/>
        <v>1104</v>
      </c>
      <c r="F304" s="345"/>
      <c r="G304" s="345"/>
      <c r="H304" s="346"/>
      <c r="I304" s="346"/>
      <c r="J304" s="345"/>
      <c r="K304" s="253"/>
    </row>
    <row r="305" spans="1:11" s="311" customFormat="1" ht="18" customHeight="1">
      <c r="A305" s="258">
        <v>2040221</v>
      </c>
      <c r="B305" s="340" t="s">
        <v>1554</v>
      </c>
      <c r="C305" s="341">
        <f t="shared" si="9"/>
        <v>447</v>
      </c>
      <c r="D305" s="344">
        <v>447</v>
      </c>
      <c r="E305" s="341">
        <f t="shared" si="10"/>
        <v>447</v>
      </c>
      <c r="F305" s="345"/>
      <c r="G305" s="345"/>
      <c r="H305" s="346"/>
      <c r="I305" s="346"/>
      <c r="J305" s="345"/>
      <c r="K305" s="253"/>
    </row>
    <row r="306" spans="1:11" s="311" customFormat="1" ht="25.5" customHeight="1" hidden="1">
      <c r="A306" s="258">
        <v>2040222</v>
      </c>
      <c r="B306" s="340" t="s">
        <v>1555</v>
      </c>
      <c r="C306" s="341">
        <f t="shared" si="9"/>
        <v>0</v>
      </c>
      <c r="D306" s="344"/>
      <c r="E306" s="341">
        <f t="shared" si="10"/>
        <v>0</v>
      </c>
      <c r="F306" s="363"/>
      <c r="G306" s="363"/>
      <c r="H306" s="364"/>
      <c r="I306" s="364"/>
      <c r="J306" s="363"/>
      <c r="K306" s="253"/>
    </row>
    <row r="307" spans="1:11" s="311" customFormat="1" ht="25.5" customHeight="1" hidden="1">
      <c r="A307" s="258">
        <v>2040223</v>
      </c>
      <c r="B307" s="340" t="s">
        <v>1556</v>
      </c>
      <c r="C307" s="341">
        <f t="shared" si="9"/>
        <v>0</v>
      </c>
      <c r="D307" s="344"/>
      <c r="E307" s="341">
        <f t="shared" si="10"/>
        <v>0</v>
      </c>
      <c r="F307" s="363"/>
      <c r="G307" s="363"/>
      <c r="H307" s="364"/>
      <c r="I307" s="364"/>
      <c r="J307" s="363"/>
      <c r="K307" s="253"/>
    </row>
    <row r="308" spans="1:11" s="311" customFormat="1" ht="18" customHeight="1">
      <c r="A308" s="258">
        <v>2040250</v>
      </c>
      <c r="B308" s="340" t="s">
        <v>462</v>
      </c>
      <c r="C308" s="341">
        <f t="shared" si="9"/>
        <v>2855</v>
      </c>
      <c r="D308" s="344">
        <v>2855</v>
      </c>
      <c r="E308" s="341">
        <f t="shared" si="10"/>
        <v>2855</v>
      </c>
      <c r="F308" s="345"/>
      <c r="G308" s="345"/>
      <c r="H308" s="346"/>
      <c r="I308" s="346"/>
      <c r="J308" s="345"/>
      <c r="K308" s="253"/>
    </row>
    <row r="309" spans="1:11" s="311" customFormat="1" ht="18" customHeight="1">
      <c r="A309" s="258">
        <v>2040299</v>
      </c>
      <c r="B309" s="340" t="s">
        <v>636</v>
      </c>
      <c r="C309" s="341">
        <f t="shared" si="9"/>
        <v>1399</v>
      </c>
      <c r="D309" s="344">
        <v>1399</v>
      </c>
      <c r="E309" s="341">
        <f t="shared" si="10"/>
        <v>1399</v>
      </c>
      <c r="F309" s="345"/>
      <c r="G309" s="345"/>
      <c r="H309" s="346"/>
      <c r="I309" s="346"/>
      <c r="J309" s="345"/>
      <c r="K309" s="253"/>
    </row>
    <row r="310" spans="1:11" s="311" customFormat="1" ht="25.5" customHeight="1" hidden="1">
      <c r="A310" s="258">
        <v>20403</v>
      </c>
      <c r="B310" s="340" t="s">
        <v>637</v>
      </c>
      <c r="C310" s="341">
        <f t="shared" si="9"/>
        <v>0</v>
      </c>
      <c r="D310" s="342">
        <f>SUM(D311:D316)</f>
        <v>0</v>
      </c>
      <c r="E310" s="341">
        <f t="shared" si="10"/>
        <v>0</v>
      </c>
      <c r="F310" s="341">
        <f>SUM(F311:F316)</f>
        <v>0</v>
      </c>
      <c r="G310" s="341">
        <f>SUM(G311:G316)</f>
        <v>0</v>
      </c>
      <c r="H310" s="364"/>
      <c r="I310" s="364"/>
      <c r="J310" s="363"/>
      <c r="K310" s="253"/>
    </row>
    <row r="311" spans="1:11" s="311" customFormat="1" ht="25.5" customHeight="1" hidden="1">
      <c r="A311" s="258">
        <v>2040301</v>
      </c>
      <c r="B311" s="340" t="s">
        <v>453</v>
      </c>
      <c r="C311" s="341">
        <f t="shared" si="9"/>
        <v>0</v>
      </c>
      <c r="D311" s="362"/>
      <c r="E311" s="341">
        <f t="shared" si="10"/>
        <v>0</v>
      </c>
      <c r="F311" s="363"/>
      <c r="G311" s="363"/>
      <c r="H311" s="364"/>
      <c r="I311" s="364"/>
      <c r="J311" s="363"/>
      <c r="K311" s="253"/>
    </row>
    <row r="312" spans="1:11" s="311" customFormat="1" ht="25.5" customHeight="1" hidden="1">
      <c r="A312" s="258">
        <v>2040302</v>
      </c>
      <c r="B312" s="340" t="s">
        <v>454</v>
      </c>
      <c r="C312" s="341">
        <f t="shared" si="9"/>
        <v>0</v>
      </c>
      <c r="D312" s="362"/>
      <c r="E312" s="341">
        <f t="shared" si="10"/>
        <v>0</v>
      </c>
      <c r="F312" s="363"/>
      <c r="G312" s="363"/>
      <c r="H312" s="364"/>
      <c r="I312" s="364"/>
      <c r="J312" s="363"/>
      <c r="K312" s="253"/>
    </row>
    <row r="313" spans="1:11" s="311" customFormat="1" ht="25.5" customHeight="1" hidden="1">
      <c r="A313" s="258">
        <v>2040303</v>
      </c>
      <c r="B313" s="347" t="s">
        <v>455</v>
      </c>
      <c r="C313" s="341">
        <f t="shared" si="9"/>
        <v>0</v>
      </c>
      <c r="D313" s="362"/>
      <c r="E313" s="341">
        <f t="shared" si="10"/>
        <v>0</v>
      </c>
      <c r="F313" s="363"/>
      <c r="G313" s="363"/>
      <c r="H313" s="364"/>
      <c r="I313" s="364"/>
      <c r="J313" s="363"/>
      <c r="K313" s="253"/>
    </row>
    <row r="314" spans="1:11" s="311" customFormat="1" ht="25.5" customHeight="1" hidden="1">
      <c r="A314" s="258">
        <v>2040304</v>
      </c>
      <c r="B314" s="347" t="s">
        <v>638</v>
      </c>
      <c r="C314" s="341">
        <f t="shared" si="9"/>
        <v>0</v>
      </c>
      <c r="D314" s="362"/>
      <c r="E314" s="341">
        <f t="shared" si="10"/>
        <v>0</v>
      </c>
      <c r="F314" s="363"/>
      <c r="G314" s="363"/>
      <c r="H314" s="364"/>
      <c r="I314" s="364"/>
      <c r="J314" s="363"/>
      <c r="K314" s="253"/>
    </row>
    <row r="315" spans="1:11" s="311" customFormat="1" ht="25.5" customHeight="1" hidden="1">
      <c r="A315" s="258">
        <v>2040350</v>
      </c>
      <c r="B315" s="347" t="s">
        <v>462</v>
      </c>
      <c r="C315" s="341">
        <f t="shared" si="9"/>
        <v>0</v>
      </c>
      <c r="D315" s="342"/>
      <c r="E315" s="341">
        <f t="shared" si="10"/>
        <v>0</v>
      </c>
      <c r="F315" s="357"/>
      <c r="G315" s="357"/>
      <c r="H315" s="341"/>
      <c r="I315" s="341"/>
      <c r="J315" s="357"/>
      <c r="K315" s="253"/>
    </row>
    <row r="316" spans="1:11" s="311" customFormat="1" ht="25.5" customHeight="1" hidden="1">
      <c r="A316" s="258">
        <v>2040399</v>
      </c>
      <c r="B316" s="348" t="s">
        <v>639</v>
      </c>
      <c r="C316" s="341">
        <f t="shared" si="9"/>
        <v>0</v>
      </c>
      <c r="D316" s="344"/>
      <c r="E316" s="341">
        <f t="shared" si="10"/>
        <v>0</v>
      </c>
      <c r="F316" s="363"/>
      <c r="G316" s="363"/>
      <c r="H316" s="364"/>
      <c r="I316" s="364"/>
      <c r="J316" s="363"/>
      <c r="K316" s="253"/>
    </row>
    <row r="317" spans="1:11" s="311" customFormat="1" ht="25.5" customHeight="1" hidden="1">
      <c r="A317" s="258">
        <v>20404</v>
      </c>
      <c r="B317" s="340" t="s">
        <v>640</v>
      </c>
      <c r="C317" s="341">
        <f t="shared" si="9"/>
        <v>0</v>
      </c>
      <c r="D317" s="342">
        <f>SUM(D318:D324)</f>
        <v>0</v>
      </c>
      <c r="E317" s="341">
        <f t="shared" si="10"/>
        <v>0</v>
      </c>
      <c r="F317" s="341">
        <f>SUM(F318:F324)</f>
        <v>0</v>
      </c>
      <c r="G317" s="341">
        <f>SUM(G318:G324)</f>
        <v>0</v>
      </c>
      <c r="H317" s="364"/>
      <c r="I317" s="364"/>
      <c r="J317" s="363"/>
      <c r="K317" s="253"/>
    </row>
    <row r="318" spans="1:11" s="311" customFormat="1" ht="25.5" customHeight="1" hidden="1">
      <c r="A318" s="258">
        <v>2040401</v>
      </c>
      <c r="B318" s="340" t="s">
        <v>453</v>
      </c>
      <c r="C318" s="341">
        <f t="shared" si="9"/>
        <v>0</v>
      </c>
      <c r="D318" s="362"/>
      <c r="E318" s="341">
        <f t="shared" si="10"/>
        <v>0</v>
      </c>
      <c r="F318" s="363"/>
      <c r="G318" s="363"/>
      <c r="H318" s="364"/>
      <c r="I318" s="364"/>
      <c r="J318" s="363"/>
      <c r="K318" s="253"/>
    </row>
    <row r="319" spans="1:11" s="311" customFormat="1" ht="25.5" customHeight="1" hidden="1">
      <c r="A319" s="258">
        <v>2040202</v>
      </c>
      <c r="B319" s="340" t="s">
        <v>454</v>
      </c>
      <c r="C319" s="341">
        <f t="shared" si="9"/>
        <v>0</v>
      </c>
      <c r="D319" s="362"/>
      <c r="E319" s="341">
        <f t="shared" si="10"/>
        <v>0</v>
      </c>
      <c r="F319" s="363"/>
      <c r="G319" s="363"/>
      <c r="H319" s="364"/>
      <c r="I319" s="364"/>
      <c r="J319" s="363"/>
      <c r="K319" s="253"/>
    </row>
    <row r="320" spans="1:11" s="311" customFormat="1" ht="25.5" customHeight="1" hidden="1">
      <c r="A320" s="258">
        <v>2040203</v>
      </c>
      <c r="B320" s="347" t="s">
        <v>455</v>
      </c>
      <c r="C320" s="341">
        <f t="shared" si="9"/>
        <v>0</v>
      </c>
      <c r="D320" s="362"/>
      <c r="E320" s="341">
        <f t="shared" si="10"/>
        <v>0</v>
      </c>
      <c r="F320" s="363"/>
      <c r="G320" s="363"/>
      <c r="H320" s="364"/>
      <c r="I320" s="364"/>
      <c r="J320" s="363"/>
      <c r="K320" s="253"/>
    </row>
    <row r="321" spans="1:11" s="311" customFormat="1" ht="25.5" customHeight="1" hidden="1">
      <c r="A321" s="258">
        <v>2040409</v>
      </c>
      <c r="B321" s="347" t="s">
        <v>646</v>
      </c>
      <c r="C321" s="341">
        <f t="shared" si="9"/>
        <v>0</v>
      </c>
      <c r="D321" s="362"/>
      <c r="E321" s="341">
        <f t="shared" si="10"/>
        <v>0</v>
      </c>
      <c r="F321" s="363"/>
      <c r="G321" s="363"/>
      <c r="H321" s="364"/>
      <c r="I321" s="364"/>
      <c r="J321" s="363"/>
      <c r="K321" s="253"/>
    </row>
    <row r="322" spans="1:11" s="311" customFormat="1" ht="25.5" customHeight="1" hidden="1">
      <c r="A322" s="258">
        <v>2040410</v>
      </c>
      <c r="B322" s="347" t="s">
        <v>1557</v>
      </c>
      <c r="C322" s="341">
        <f t="shared" si="9"/>
        <v>0</v>
      </c>
      <c r="D322" s="362"/>
      <c r="E322" s="341">
        <f t="shared" si="10"/>
        <v>0</v>
      </c>
      <c r="F322" s="363"/>
      <c r="G322" s="363"/>
      <c r="H322" s="364"/>
      <c r="I322" s="364"/>
      <c r="J322" s="363"/>
      <c r="K322" s="253"/>
    </row>
    <row r="323" spans="1:11" s="311" customFormat="1" ht="25.5" customHeight="1" hidden="1">
      <c r="A323" s="258">
        <v>2040450</v>
      </c>
      <c r="B323" s="347" t="s">
        <v>462</v>
      </c>
      <c r="C323" s="341">
        <f t="shared" si="9"/>
        <v>0</v>
      </c>
      <c r="D323" s="342"/>
      <c r="E323" s="341">
        <f t="shared" si="10"/>
        <v>0</v>
      </c>
      <c r="F323" s="357"/>
      <c r="G323" s="357"/>
      <c r="H323" s="343"/>
      <c r="I323" s="343"/>
      <c r="J323" s="357"/>
      <c r="K323" s="253"/>
    </row>
    <row r="324" spans="1:11" s="311" customFormat="1" ht="25.5" customHeight="1" hidden="1">
      <c r="A324" s="258">
        <v>2040499</v>
      </c>
      <c r="B324" s="347" t="s">
        <v>647</v>
      </c>
      <c r="C324" s="341">
        <f t="shared" si="9"/>
        <v>0</v>
      </c>
      <c r="D324" s="344"/>
      <c r="E324" s="341">
        <f t="shared" si="10"/>
        <v>0</v>
      </c>
      <c r="F324" s="363"/>
      <c r="G324" s="363"/>
      <c r="H324" s="364"/>
      <c r="I324" s="364"/>
      <c r="J324" s="363"/>
      <c r="K324" s="253"/>
    </row>
    <row r="325" spans="1:11" s="311" customFormat="1" ht="18" customHeight="1">
      <c r="A325" s="258">
        <v>20405</v>
      </c>
      <c r="B325" s="340" t="s">
        <v>648</v>
      </c>
      <c r="C325" s="341">
        <f aca="true" t="shared" si="11" ref="C325:C388">E325+F325+G325</f>
        <v>425</v>
      </c>
      <c r="D325" s="344">
        <f>SUM(D326:D333)</f>
        <v>425</v>
      </c>
      <c r="E325" s="341">
        <f aca="true" t="shared" si="12" ref="E325:E388">D325-F325</f>
        <v>425</v>
      </c>
      <c r="F325" s="368">
        <f>SUM(F326:F333)</f>
        <v>0</v>
      </c>
      <c r="G325" s="368">
        <f>SUM(G326:G333)</f>
        <v>0</v>
      </c>
      <c r="H325" s="346"/>
      <c r="I325" s="346"/>
      <c r="J325" s="345"/>
      <c r="K325" s="253"/>
    </row>
    <row r="326" spans="1:11" s="311" customFormat="1" ht="18" customHeight="1">
      <c r="A326" s="258">
        <v>2040501</v>
      </c>
      <c r="B326" s="340" t="s">
        <v>453</v>
      </c>
      <c r="C326" s="341">
        <f t="shared" si="11"/>
        <v>15</v>
      </c>
      <c r="D326" s="344">
        <v>15</v>
      </c>
      <c r="E326" s="341">
        <f t="shared" si="12"/>
        <v>15</v>
      </c>
      <c r="F326" s="368"/>
      <c r="G326" s="368"/>
      <c r="H326" s="346"/>
      <c r="I326" s="346"/>
      <c r="J326" s="345"/>
      <c r="K326" s="253"/>
    </row>
    <row r="327" spans="1:11" s="311" customFormat="1" ht="25.5" customHeight="1" hidden="1">
      <c r="A327" s="258">
        <v>2040502</v>
      </c>
      <c r="B327" s="340" t="s">
        <v>454</v>
      </c>
      <c r="C327" s="341">
        <f t="shared" si="11"/>
        <v>0</v>
      </c>
      <c r="D327" s="362"/>
      <c r="E327" s="341">
        <f t="shared" si="12"/>
        <v>0</v>
      </c>
      <c r="F327" s="369"/>
      <c r="G327" s="369"/>
      <c r="H327" s="364"/>
      <c r="I327" s="364"/>
      <c r="J327" s="363"/>
      <c r="K327" s="253"/>
    </row>
    <row r="328" spans="1:11" s="311" customFormat="1" ht="25.5" customHeight="1" hidden="1">
      <c r="A328" s="258">
        <v>2040503</v>
      </c>
      <c r="B328" s="340" t="s">
        <v>455</v>
      </c>
      <c r="C328" s="341">
        <f t="shared" si="11"/>
        <v>0</v>
      </c>
      <c r="D328" s="362"/>
      <c r="E328" s="341">
        <f t="shared" si="12"/>
        <v>0</v>
      </c>
      <c r="F328" s="369"/>
      <c r="G328" s="369"/>
      <c r="H328" s="364"/>
      <c r="I328" s="364"/>
      <c r="J328" s="363"/>
      <c r="K328" s="253"/>
    </row>
    <row r="329" spans="1:11" s="311" customFormat="1" ht="25.5" customHeight="1" hidden="1">
      <c r="A329" s="258">
        <v>2040504</v>
      </c>
      <c r="B329" s="347" t="s">
        <v>649</v>
      </c>
      <c r="C329" s="341">
        <f t="shared" si="11"/>
        <v>0</v>
      </c>
      <c r="D329" s="362"/>
      <c r="E329" s="341">
        <f t="shared" si="12"/>
        <v>0</v>
      </c>
      <c r="F329" s="369"/>
      <c r="G329" s="369"/>
      <c r="H329" s="364"/>
      <c r="I329" s="364"/>
      <c r="J329" s="363"/>
      <c r="K329" s="253"/>
    </row>
    <row r="330" spans="1:11" s="311" customFormat="1" ht="25.5" customHeight="1" hidden="1">
      <c r="A330" s="258">
        <v>2040505</v>
      </c>
      <c r="B330" s="347" t="s">
        <v>650</v>
      </c>
      <c r="C330" s="341">
        <f t="shared" si="11"/>
        <v>0</v>
      </c>
      <c r="D330" s="362"/>
      <c r="E330" s="341">
        <f t="shared" si="12"/>
        <v>0</v>
      </c>
      <c r="F330" s="369"/>
      <c r="G330" s="369"/>
      <c r="H330" s="364"/>
      <c r="I330" s="364"/>
      <c r="J330" s="363"/>
      <c r="K330" s="253"/>
    </row>
    <row r="331" spans="1:11" s="311" customFormat="1" ht="18" customHeight="1">
      <c r="A331" s="258">
        <v>2040506</v>
      </c>
      <c r="B331" s="340" t="s">
        <v>651</v>
      </c>
      <c r="C331" s="341">
        <f t="shared" si="11"/>
        <v>341</v>
      </c>
      <c r="D331" s="344">
        <v>341</v>
      </c>
      <c r="E331" s="341">
        <f t="shared" si="12"/>
        <v>341</v>
      </c>
      <c r="F331" s="368"/>
      <c r="G331" s="368"/>
      <c r="H331" s="346"/>
      <c r="I331" s="346"/>
      <c r="J331" s="345"/>
      <c r="K331" s="253"/>
    </row>
    <row r="332" spans="1:11" s="311" customFormat="1" ht="18" customHeight="1">
      <c r="A332" s="258">
        <v>2040550</v>
      </c>
      <c r="B332" s="340" t="s">
        <v>462</v>
      </c>
      <c r="C332" s="341">
        <f t="shared" si="11"/>
        <v>69</v>
      </c>
      <c r="D332" s="344">
        <v>69</v>
      </c>
      <c r="E332" s="341">
        <f t="shared" si="12"/>
        <v>69</v>
      </c>
      <c r="F332" s="368"/>
      <c r="G332" s="368"/>
      <c r="H332" s="346"/>
      <c r="I332" s="346"/>
      <c r="J332" s="345"/>
      <c r="K332" s="253"/>
    </row>
    <row r="333" spans="1:11" s="311" customFormat="1" ht="25.5" customHeight="1" hidden="1">
      <c r="A333" s="258">
        <v>2040599</v>
      </c>
      <c r="B333" s="340" t="s">
        <v>652</v>
      </c>
      <c r="C333" s="341">
        <f t="shared" si="11"/>
        <v>0</v>
      </c>
      <c r="D333" s="344"/>
      <c r="E333" s="341">
        <f t="shared" si="12"/>
        <v>0</v>
      </c>
      <c r="F333" s="369"/>
      <c r="G333" s="369"/>
      <c r="H333" s="364"/>
      <c r="I333" s="364"/>
      <c r="J333" s="363"/>
      <c r="K333" s="253"/>
    </row>
    <row r="334" spans="1:11" s="311" customFormat="1" ht="18" customHeight="1">
      <c r="A334" s="258">
        <v>20406</v>
      </c>
      <c r="B334" s="340" t="s">
        <v>653</v>
      </c>
      <c r="C334" s="341">
        <f t="shared" si="11"/>
        <v>843</v>
      </c>
      <c r="D334" s="344">
        <f>SUM(D335:D349)</f>
        <v>843</v>
      </c>
      <c r="E334" s="341">
        <f t="shared" si="12"/>
        <v>843</v>
      </c>
      <c r="F334" s="368">
        <f>SUM(F335:F349)</f>
        <v>0</v>
      </c>
      <c r="G334" s="368">
        <f>SUM(G335:G349)</f>
        <v>0</v>
      </c>
      <c r="H334" s="346"/>
      <c r="I334" s="346"/>
      <c r="J334" s="345"/>
      <c r="K334" s="253"/>
    </row>
    <row r="335" spans="1:11" s="311" customFormat="1" ht="18" customHeight="1">
      <c r="A335" s="258">
        <v>2040601</v>
      </c>
      <c r="B335" s="340" t="s">
        <v>453</v>
      </c>
      <c r="C335" s="341">
        <f t="shared" si="11"/>
        <v>456</v>
      </c>
      <c r="D335" s="344">
        <v>456</v>
      </c>
      <c r="E335" s="341">
        <f t="shared" si="12"/>
        <v>456</v>
      </c>
      <c r="F335" s="368"/>
      <c r="G335" s="368"/>
      <c r="H335" s="346"/>
      <c r="I335" s="346"/>
      <c r="J335" s="345"/>
      <c r="K335" s="253"/>
    </row>
    <row r="336" spans="1:11" s="311" customFormat="1" ht="18" customHeight="1">
      <c r="A336" s="258">
        <v>2040602</v>
      </c>
      <c r="B336" s="340" t="s">
        <v>454</v>
      </c>
      <c r="C336" s="341">
        <f t="shared" si="11"/>
        <v>210</v>
      </c>
      <c r="D336" s="344">
        <v>210</v>
      </c>
      <c r="E336" s="341">
        <f t="shared" si="12"/>
        <v>210</v>
      </c>
      <c r="F336" s="368"/>
      <c r="G336" s="368"/>
      <c r="H336" s="346"/>
      <c r="I336" s="346"/>
      <c r="J336" s="345"/>
      <c r="K336" s="253"/>
    </row>
    <row r="337" spans="1:11" s="311" customFormat="1" ht="25.5" customHeight="1" hidden="1">
      <c r="A337" s="258">
        <v>2040603</v>
      </c>
      <c r="B337" s="347" t="s">
        <v>455</v>
      </c>
      <c r="C337" s="341">
        <f t="shared" si="11"/>
        <v>0</v>
      </c>
      <c r="D337" s="344"/>
      <c r="E337" s="341">
        <f t="shared" si="12"/>
        <v>0</v>
      </c>
      <c r="F337" s="369"/>
      <c r="G337" s="369"/>
      <c r="H337" s="364"/>
      <c r="I337" s="364"/>
      <c r="J337" s="363"/>
      <c r="K337" s="253"/>
    </row>
    <row r="338" spans="1:11" s="311" customFormat="1" ht="18" customHeight="1">
      <c r="A338" s="258">
        <v>2040604</v>
      </c>
      <c r="B338" s="340" t="s">
        <v>654</v>
      </c>
      <c r="C338" s="341">
        <f t="shared" si="11"/>
        <v>9</v>
      </c>
      <c r="D338" s="344">
        <v>9</v>
      </c>
      <c r="E338" s="341">
        <f t="shared" si="12"/>
        <v>9</v>
      </c>
      <c r="F338" s="368"/>
      <c r="G338" s="368"/>
      <c r="H338" s="346"/>
      <c r="I338" s="346"/>
      <c r="J338" s="345"/>
      <c r="K338" s="253"/>
    </row>
    <row r="339" spans="1:11" s="311" customFormat="1" ht="18" customHeight="1">
      <c r="A339" s="258">
        <v>2040605</v>
      </c>
      <c r="B339" s="340" t="s">
        <v>655</v>
      </c>
      <c r="C339" s="341">
        <f t="shared" si="11"/>
        <v>20</v>
      </c>
      <c r="D339" s="344">
        <v>20</v>
      </c>
      <c r="E339" s="341">
        <f t="shared" si="12"/>
        <v>20</v>
      </c>
      <c r="F339" s="345"/>
      <c r="G339" s="345"/>
      <c r="H339" s="346"/>
      <c r="I339" s="346"/>
      <c r="J339" s="345"/>
      <c r="K339" s="253"/>
    </row>
    <row r="340" spans="1:11" s="311" customFormat="1" ht="25.5" customHeight="1" hidden="1">
      <c r="A340" s="258">
        <v>2040606</v>
      </c>
      <c r="B340" s="340" t="s">
        <v>656</v>
      </c>
      <c r="C340" s="341">
        <f t="shared" si="11"/>
        <v>0</v>
      </c>
      <c r="D340" s="362"/>
      <c r="E340" s="341">
        <f t="shared" si="12"/>
        <v>0</v>
      </c>
      <c r="F340" s="363"/>
      <c r="G340" s="363"/>
      <c r="H340" s="364"/>
      <c r="I340" s="364"/>
      <c r="J340" s="363"/>
      <c r="K340" s="253"/>
    </row>
    <row r="341" spans="1:11" s="311" customFormat="1" ht="18" customHeight="1">
      <c r="A341" s="258">
        <v>2040607</v>
      </c>
      <c r="B341" s="340" t="s">
        <v>657</v>
      </c>
      <c r="C341" s="341">
        <f t="shared" si="11"/>
        <v>4</v>
      </c>
      <c r="D341" s="344">
        <v>4</v>
      </c>
      <c r="E341" s="341">
        <f t="shared" si="12"/>
        <v>4</v>
      </c>
      <c r="F341" s="345"/>
      <c r="G341" s="345"/>
      <c r="H341" s="346"/>
      <c r="I341" s="346"/>
      <c r="J341" s="345"/>
      <c r="K341" s="253"/>
    </row>
    <row r="342" spans="1:11" s="311" customFormat="1" ht="25.5" customHeight="1" hidden="1">
      <c r="A342" s="258">
        <v>2040608</v>
      </c>
      <c r="B342" s="347" t="s">
        <v>1558</v>
      </c>
      <c r="C342" s="341">
        <f t="shared" si="11"/>
        <v>0</v>
      </c>
      <c r="D342" s="362"/>
      <c r="E342" s="341">
        <f t="shared" si="12"/>
        <v>0</v>
      </c>
      <c r="F342" s="363"/>
      <c r="G342" s="363"/>
      <c r="H342" s="364"/>
      <c r="I342" s="364"/>
      <c r="J342" s="363"/>
      <c r="K342" s="253"/>
    </row>
    <row r="343" spans="1:11" s="311" customFormat="1" ht="25.5" customHeight="1" hidden="1">
      <c r="A343" s="258">
        <v>2040609</v>
      </c>
      <c r="B343" s="347" t="s">
        <v>659</v>
      </c>
      <c r="C343" s="341">
        <f t="shared" si="11"/>
        <v>0</v>
      </c>
      <c r="D343" s="362"/>
      <c r="E343" s="341">
        <f t="shared" si="12"/>
        <v>0</v>
      </c>
      <c r="F343" s="363"/>
      <c r="G343" s="363"/>
      <c r="H343" s="364"/>
      <c r="I343" s="364"/>
      <c r="J343" s="363"/>
      <c r="K343" s="253"/>
    </row>
    <row r="344" spans="1:11" s="311" customFormat="1" ht="25.5" customHeight="1" hidden="1">
      <c r="A344" s="258">
        <v>2040610</v>
      </c>
      <c r="B344" s="377" t="s">
        <v>660</v>
      </c>
      <c r="C344" s="341">
        <f t="shared" si="11"/>
        <v>0</v>
      </c>
      <c r="D344" s="362"/>
      <c r="E344" s="341">
        <f t="shared" si="12"/>
        <v>0</v>
      </c>
      <c r="F344" s="363"/>
      <c r="G344" s="363"/>
      <c r="H344" s="364"/>
      <c r="I344" s="364"/>
      <c r="J344" s="363"/>
      <c r="K344" s="253"/>
    </row>
    <row r="345" spans="1:11" s="311" customFormat="1" ht="25.5" customHeight="1" hidden="1">
      <c r="A345" s="258">
        <v>2040611</v>
      </c>
      <c r="B345" s="377" t="s">
        <v>661</v>
      </c>
      <c r="C345" s="341">
        <f t="shared" si="11"/>
        <v>0</v>
      </c>
      <c r="D345" s="362"/>
      <c r="E345" s="341">
        <f t="shared" si="12"/>
        <v>0</v>
      </c>
      <c r="F345" s="363"/>
      <c r="G345" s="363"/>
      <c r="H345" s="364"/>
      <c r="I345" s="364"/>
      <c r="J345" s="363"/>
      <c r="K345" s="253"/>
    </row>
    <row r="346" spans="1:11" s="311" customFormat="1" ht="25.5" customHeight="1" hidden="1">
      <c r="A346" s="258">
        <v>2040612</v>
      </c>
      <c r="B346" s="377" t="s">
        <v>473</v>
      </c>
      <c r="C346" s="341">
        <f t="shared" si="11"/>
        <v>0</v>
      </c>
      <c r="D346" s="362"/>
      <c r="E346" s="341">
        <f t="shared" si="12"/>
        <v>0</v>
      </c>
      <c r="F346" s="363"/>
      <c r="G346" s="363"/>
      <c r="H346" s="364"/>
      <c r="I346" s="364"/>
      <c r="J346" s="363"/>
      <c r="K346" s="253"/>
    </row>
    <row r="347" spans="1:11" s="311" customFormat="1" ht="18" customHeight="1">
      <c r="A347" s="258">
        <v>2040613</v>
      </c>
      <c r="B347" s="340" t="s">
        <v>496</v>
      </c>
      <c r="C347" s="341">
        <f t="shared" si="11"/>
        <v>75</v>
      </c>
      <c r="D347" s="344">
        <v>75</v>
      </c>
      <c r="E347" s="341">
        <f t="shared" si="12"/>
        <v>75</v>
      </c>
      <c r="F347" s="345"/>
      <c r="G347" s="345"/>
      <c r="H347" s="346"/>
      <c r="I347" s="346"/>
      <c r="J347" s="345"/>
      <c r="K347" s="253"/>
    </row>
    <row r="348" spans="1:11" s="311" customFormat="1" ht="18" customHeight="1">
      <c r="A348" s="258">
        <v>2040650</v>
      </c>
      <c r="B348" s="340" t="s">
        <v>462</v>
      </c>
      <c r="C348" s="341">
        <f t="shared" si="11"/>
        <v>69</v>
      </c>
      <c r="D348" s="344">
        <v>69</v>
      </c>
      <c r="E348" s="341">
        <f t="shared" si="12"/>
        <v>69</v>
      </c>
      <c r="F348" s="345"/>
      <c r="G348" s="345"/>
      <c r="H348" s="346"/>
      <c r="I348" s="346"/>
      <c r="J348" s="345"/>
      <c r="K348" s="253"/>
    </row>
    <row r="349" spans="1:11" s="311" customFormat="1" ht="25.5" customHeight="1" hidden="1">
      <c r="A349" s="258">
        <v>2040699</v>
      </c>
      <c r="B349" s="340" t="s">
        <v>662</v>
      </c>
      <c r="C349" s="341">
        <f t="shared" si="11"/>
        <v>0</v>
      </c>
      <c r="D349" s="362"/>
      <c r="E349" s="341">
        <f t="shared" si="12"/>
        <v>0</v>
      </c>
      <c r="F349" s="363"/>
      <c r="G349" s="363"/>
      <c r="H349" s="364"/>
      <c r="I349" s="364"/>
      <c r="J349" s="363"/>
      <c r="K349" s="253"/>
    </row>
    <row r="350" spans="1:11" s="311" customFormat="1" ht="25.5" customHeight="1" hidden="1">
      <c r="A350" s="258">
        <v>20407</v>
      </c>
      <c r="B350" s="340" t="s">
        <v>663</v>
      </c>
      <c r="C350" s="341">
        <f t="shared" si="11"/>
        <v>0</v>
      </c>
      <c r="D350" s="342">
        <f>SUM(D351:D359)</f>
        <v>0</v>
      </c>
      <c r="E350" s="341">
        <f t="shared" si="12"/>
        <v>0</v>
      </c>
      <c r="F350" s="341">
        <f>SUM(F351:F359)</f>
        <v>0</v>
      </c>
      <c r="G350" s="341">
        <f>SUM(G351:G359)</f>
        <v>0</v>
      </c>
      <c r="H350" s="364"/>
      <c r="I350" s="364"/>
      <c r="J350" s="363"/>
      <c r="K350" s="253"/>
    </row>
    <row r="351" spans="1:11" s="311" customFormat="1" ht="25.5" customHeight="1" hidden="1">
      <c r="A351" s="258">
        <v>2040701</v>
      </c>
      <c r="B351" s="340" t="s">
        <v>453</v>
      </c>
      <c r="C351" s="341">
        <f t="shared" si="11"/>
        <v>0</v>
      </c>
      <c r="D351" s="362"/>
      <c r="E351" s="341">
        <f t="shared" si="12"/>
        <v>0</v>
      </c>
      <c r="F351" s="363"/>
      <c r="G351" s="363"/>
      <c r="H351" s="364"/>
      <c r="I351" s="364"/>
      <c r="J351" s="363"/>
      <c r="K351" s="253"/>
    </row>
    <row r="352" spans="1:11" s="311" customFormat="1" ht="25.5" customHeight="1" hidden="1">
      <c r="A352" s="258">
        <v>2040702</v>
      </c>
      <c r="B352" s="347" t="s">
        <v>454</v>
      </c>
      <c r="C352" s="341">
        <f t="shared" si="11"/>
        <v>0</v>
      </c>
      <c r="D352" s="362"/>
      <c r="E352" s="341">
        <f t="shared" si="12"/>
        <v>0</v>
      </c>
      <c r="F352" s="363"/>
      <c r="G352" s="363"/>
      <c r="H352" s="364"/>
      <c r="I352" s="364"/>
      <c r="J352" s="363"/>
      <c r="K352" s="253"/>
    </row>
    <row r="353" spans="1:11" s="311" customFormat="1" ht="25.5" customHeight="1" hidden="1">
      <c r="A353" s="258">
        <v>2040703</v>
      </c>
      <c r="B353" s="347" t="s">
        <v>455</v>
      </c>
      <c r="C353" s="341">
        <f t="shared" si="11"/>
        <v>0</v>
      </c>
      <c r="D353" s="362"/>
      <c r="E353" s="341">
        <f t="shared" si="12"/>
        <v>0</v>
      </c>
      <c r="F353" s="363"/>
      <c r="G353" s="363"/>
      <c r="H353" s="364"/>
      <c r="I353" s="364"/>
      <c r="J353" s="363"/>
      <c r="K353" s="253"/>
    </row>
    <row r="354" spans="1:11" s="311" customFormat="1" ht="25.5" customHeight="1" hidden="1">
      <c r="A354" s="258">
        <v>2040704</v>
      </c>
      <c r="B354" s="347" t="s">
        <v>664</v>
      </c>
      <c r="C354" s="341">
        <f t="shared" si="11"/>
        <v>0</v>
      </c>
      <c r="D354" s="362"/>
      <c r="E354" s="341">
        <f t="shared" si="12"/>
        <v>0</v>
      </c>
      <c r="F354" s="363"/>
      <c r="G354" s="363"/>
      <c r="H354" s="364"/>
      <c r="I354" s="364"/>
      <c r="J354" s="363"/>
      <c r="K354" s="253"/>
    </row>
    <row r="355" spans="1:11" s="311" customFormat="1" ht="25.5" customHeight="1" hidden="1">
      <c r="A355" s="258">
        <v>2040705</v>
      </c>
      <c r="B355" s="348" t="s">
        <v>665</v>
      </c>
      <c r="C355" s="341">
        <f t="shared" si="11"/>
        <v>0</v>
      </c>
      <c r="D355" s="362"/>
      <c r="E355" s="341">
        <f t="shared" si="12"/>
        <v>0</v>
      </c>
      <c r="F355" s="363"/>
      <c r="G355" s="363"/>
      <c r="H355" s="364"/>
      <c r="I355" s="364"/>
      <c r="J355" s="363"/>
      <c r="K355" s="253"/>
    </row>
    <row r="356" spans="1:11" s="311" customFormat="1" ht="25.5" customHeight="1" hidden="1">
      <c r="A356" s="258">
        <v>2040706</v>
      </c>
      <c r="B356" s="340" t="s">
        <v>666</v>
      </c>
      <c r="C356" s="341">
        <f t="shared" si="11"/>
        <v>0</v>
      </c>
      <c r="D356" s="362"/>
      <c r="E356" s="341">
        <f t="shared" si="12"/>
        <v>0</v>
      </c>
      <c r="F356" s="363"/>
      <c r="G356" s="363"/>
      <c r="H356" s="364"/>
      <c r="I356" s="364"/>
      <c r="J356" s="363"/>
      <c r="K356" s="253"/>
    </row>
    <row r="357" spans="1:11" s="311" customFormat="1" ht="25.5" customHeight="1" hidden="1">
      <c r="A357" s="258">
        <v>2040707</v>
      </c>
      <c r="B357" s="340" t="s">
        <v>496</v>
      </c>
      <c r="C357" s="341">
        <f t="shared" si="11"/>
        <v>0</v>
      </c>
      <c r="D357" s="362"/>
      <c r="E357" s="341">
        <f t="shared" si="12"/>
        <v>0</v>
      </c>
      <c r="F357" s="363"/>
      <c r="G357" s="363"/>
      <c r="H357" s="364"/>
      <c r="I357" s="364"/>
      <c r="J357" s="363"/>
      <c r="K357" s="253"/>
    </row>
    <row r="358" spans="1:11" s="311" customFormat="1" ht="25.5" customHeight="1" hidden="1">
      <c r="A358" s="258">
        <v>2040750</v>
      </c>
      <c r="B358" s="340" t="s">
        <v>462</v>
      </c>
      <c r="C358" s="341">
        <f t="shared" si="11"/>
        <v>0</v>
      </c>
      <c r="D358" s="342"/>
      <c r="E358" s="341">
        <f t="shared" si="12"/>
        <v>0</v>
      </c>
      <c r="F358" s="357"/>
      <c r="G358" s="357"/>
      <c r="H358" s="341"/>
      <c r="I358" s="341"/>
      <c r="J358" s="363"/>
      <c r="K358" s="253"/>
    </row>
    <row r="359" spans="1:11" s="311" customFormat="1" ht="25.5" customHeight="1" hidden="1">
      <c r="A359" s="258">
        <v>2040799</v>
      </c>
      <c r="B359" s="340" t="s">
        <v>667</v>
      </c>
      <c r="C359" s="341">
        <f t="shared" si="11"/>
        <v>0</v>
      </c>
      <c r="D359" s="362"/>
      <c r="E359" s="341">
        <f t="shared" si="12"/>
        <v>0</v>
      </c>
      <c r="F359" s="363"/>
      <c r="G359" s="363"/>
      <c r="H359" s="364"/>
      <c r="I359" s="364"/>
      <c r="J359" s="363"/>
      <c r="K359" s="253"/>
    </row>
    <row r="360" spans="1:11" s="311" customFormat="1" ht="25.5" customHeight="1" hidden="1">
      <c r="A360" s="258">
        <v>20408</v>
      </c>
      <c r="B360" s="347" t="s">
        <v>668</v>
      </c>
      <c r="C360" s="341">
        <f t="shared" si="11"/>
        <v>0</v>
      </c>
      <c r="D360" s="342">
        <f>SUM(D361:D369)</f>
        <v>0</v>
      </c>
      <c r="E360" s="341">
        <f t="shared" si="12"/>
        <v>0</v>
      </c>
      <c r="F360" s="341">
        <f>SUM(F361:F369)</f>
        <v>0</v>
      </c>
      <c r="G360" s="341">
        <f>SUM(G361:G369)</f>
        <v>0</v>
      </c>
      <c r="H360" s="364"/>
      <c r="I360" s="364"/>
      <c r="J360" s="363"/>
      <c r="K360" s="253"/>
    </row>
    <row r="361" spans="1:11" s="311" customFormat="1" ht="25.5" customHeight="1" hidden="1">
      <c r="A361" s="258">
        <v>2040801</v>
      </c>
      <c r="B361" s="347" t="s">
        <v>453</v>
      </c>
      <c r="C361" s="341">
        <f t="shared" si="11"/>
        <v>0</v>
      </c>
      <c r="D361" s="362"/>
      <c r="E361" s="341">
        <f t="shared" si="12"/>
        <v>0</v>
      </c>
      <c r="F361" s="363"/>
      <c r="G361" s="363"/>
      <c r="H361" s="364"/>
      <c r="I361" s="364"/>
      <c r="J361" s="363"/>
      <c r="K361" s="253"/>
    </row>
    <row r="362" spans="1:11" s="311" customFormat="1" ht="25.5" customHeight="1" hidden="1">
      <c r="A362" s="258">
        <v>2040802</v>
      </c>
      <c r="B362" s="347" t="s">
        <v>454</v>
      </c>
      <c r="C362" s="341">
        <f t="shared" si="11"/>
        <v>0</v>
      </c>
      <c r="D362" s="362"/>
      <c r="E362" s="341">
        <f t="shared" si="12"/>
        <v>0</v>
      </c>
      <c r="F362" s="363"/>
      <c r="G362" s="363"/>
      <c r="H362" s="364"/>
      <c r="I362" s="364"/>
      <c r="J362" s="363"/>
      <c r="K362" s="253"/>
    </row>
    <row r="363" spans="1:11" s="311" customFormat="1" ht="25.5" customHeight="1" hidden="1">
      <c r="A363" s="258">
        <v>2040803</v>
      </c>
      <c r="B363" s="340" t="s">
        <v>455</v>
      </c>
      <c r="C363" s="341">
        <f t="shared" si="11"/>
        <v>0</v>
      </c>
      <c r="D363" s="362"/>
      <c r="E363" s="341">
        <f t="shared" si="12"/>
        <v>0</v>
      </c>
      <c r="F363" s="363"/>
      <c r="G363" s="363"/>
      <c r="H363" s="364"/>
      <c r="I363" s="364"/>
      <c r="J363" s="363"/>
      <c r="K363" s="253"/>
    </row>
    <row r="364" spans="1:11" s="311" customFormat="1" ht="25.5" customHeight="1" hidden="1">
      <c r="A364" s="258">
        <v>2040804</v>
      </c>
      <c r="B364" s="340" t="s">
        <v>669</v>
      </c>
      <c r="C364" s="341">
        <f t="shared" si="11"/>
        <v>0</v>
      </c>
      <c r="D364" s="362"/>
      <c r="E364" s="341">
        <f t="shared" si="12"/>
        <v>0</v>
      </c>
      <c r="F364" s="363"/>
      <c r="G364" s="363"/>
      <c r="H364" s="364"/>
      <c r="I364" s="364"/>
      <c r="J364" s="363"/>
      <c r="K364" s="253"/>
    </row>
    <row r="365" spans="1:11" s="311" customFormat="1" ht="25.5" customHeight="1" hidden="1">
      <c r="A365" s="258">
        <v>2040805</v>
      </c>
      <c r="B365" s="340" t="s">
        <v>670</v>
      </c>
      <c r="C365" s="341">
        <f t="shared" si="11"/>
        <v>0</v>
      </c>
      <c r="D365" s="362"/>
      <c r="E365" s="341">
        <f t="shared" si="12"/>
        <v>0</v>
      </c>
      <c r="F365" s="363"/>
      <c r="G365" s="363"/>
      <c r="H365" s="364"/>
      <c r="I365" s="364"/>
      <c r="J365" s="363"/>
      <c r="K365" s="253"/>
    </row>
    <row r="366" spans="1:11" s="311" customFormat="1" ht="25.5" customHeight="1" hidden="1">
      <c r="A366" s="258">
        <v>2040806</v>
      </c>
      <c r="B366" s="347" t="s">
        <v>671</v>
      </c>
      <c r="C366" s="341">
        <f t="shared" si="11"/>
        <v>0</v>
      </c>
      <c r="D366" s="362"/>
      <c r="E366" s="341">
        <f t="shared" si="12"/>
        <v>0</v>
      </c>
      <c r="F366" s="363"/>
      <c r="G366" s="363"/>
      <c r="H366" s="364"/>
      <c r="I366" s="364"/>
      <c r="J366" s="363"/>
      <c r="K366" s="253"/>
    </row>
    <row r="367" spans="1:11" s="311" customFormat="1" ht="25.5" customHeight="1" hidden="1">
      <c r="A367" s="258">
        <v>2040807</v>
      </c>
      <c r="B367" s="347" t="s">
        <v>496</v>
      </c>
      <c r="C367" s="341">
        <f t="shared" si="11"/>
        <v>0</v>
      </c>
      <c r="D367" s="362"/>
      <c r="E367" s="341">
        <f t="shared" si="12"/>
        <v>0</v>
      </c>
      <c r="F367" s="363"/>
      <c r="G367" s="363"/>
      <c r="H367" s="364"/>
      <c r="I367" s="364"/>
      <c r="J367" s="363"/>
      <c r="K367" s="253"/>
    </row>
    <row r="368" spans="1:11" s="311" customFormat="1" ht="25.5" customHeight="1" hidden="1">
      <c r="A368" s="258">
        <v>2040850</v>
      </c>
      <c r="B368" s="347" t="s">
        <v>462</v>
      </c>
      <c r="C368" s="341">
        <f t="shared" si="11"/>
        <v>0</v>
      </c>
      <c r="D368" s="342"/>
      <c r="E368" s="341">
        <f t="shared" si="12"/>
        <v>0</v>
      </c>
      <c r="F368" s="357"/>
      <c r="G368" s="357"/>
      <c r="H368" s="343"/>
      <c r="I368" s="343"/>
      <c r="J368" s="357"/>
      <c r="K368" s="253"/>
    </row>
    <row r="369" spans="1:11" s="311" customFormat="1" ht="25.5" customHeight="1" hidden="1">
      <c r="A369" s="258">
        <v>2040899</v>
      </c>
      <c r="B369" s="347" t="s">
        <v>672</v>
      </c>
      <c r="C369" s="341">
        <f t="shared" si="11"/>
        <v>0</v>
      </c>
      <c r="D369" s="362"/>
      <c r="E369" s="341">
        <f t="shared" si="12"/>
        <v>0</v>
      </c>
      <c r="F369" s="363"/>
      <c r="G369" s="363"/>
      <c r="H369" s="364"/>
      <c r="I369" s="364"/>
      <c r="J369" s="363"/>
      <c r="K369" s="253"/>
    </row>
    <row r="370" spans="1:11" s="311" customFormat="1" ht="25.5" customHeight="1" hidden="1">
      <c r="A370" s="258">
        <v>20409</v>
      </c>
      <c r="B370" s="348" t="s">
        <v>673</v>
      </c>
      <c r="C370" s="341">
        <f t="shared" si="11"/>
        <v>0</v>
      </c>
      <c r="D370" s="342">
        <f>SUM(D371:D377)</f>
        <v>0</v>
      </c>
      <c r="E370" s="341">
        <f t="shared" si="12"/>
        <v>0</v>
      </c>
      <c r="F370" s="341">
        <f>SUM(F371:F377)</f>
        <v>0</v>
      </c>
      <c r="G370" s="341">
        <f>SUM(G371:G377)</f>
        <v>0</v>
      </c>
      <c r="H370" s="364"/>
      <c r="I370" s="364"/>
      <c r="J370" s="363"/>
      <c r="K370" s="253"/>
    </row>
    <row r="371" spans="1:11" s="311" customFormat="1" ht="25.5" customHeight="1" hidden="1">
      <c r="A371" s="258">
        <v>2040901</v>
      </c>
      <c r="B371" s="340" t="s">
        <v>453</v>
      </c>
      <c r="C371" s="341">
        <f t="shared" si="11"/>
        <v>0</v>
      </c>
      <c r="D371" s="362"/>
      <c r="E371" s="341">
        <f t="shared" si="12"/>
        <v>0</v>
      </c>
      <c r="F371" s="363"/>
      <c r="G371" s="363"/>
      <c r="H371" s="364"/>
      <c r="I371" s="364"/>
      <c r="J371" s="363"/>
      <c r="K371" s="253"/>
    </row>
    <row r="372" spans="1:11" s="311" customFormat="1" ht="25.5" customHeight="1" hidden="1">
      <c r="A372" s="258">
        <v>2040902</v>
      </c>
      <c r="B372" s="340" t="s">
        <v>454</v>
      </c>
      <c r="C372" s="341">
        <f t="shared" si="11"/>
        <v>0</v>
      </c>
      <c r="D372" s="362"/>
      <c r="E372" s="341">
        <f t="shared" si="12"/>
        <v>0</v>
      </c>
      <c r="F372" s="363"/>
      <c r="G372" s="363"/>
      <c r="H372" s="364"/>
      <c r="I372" s="364"/>
      <c r="J372" s="363"/>
      <c r="K372" s="253"/>
    </row>
    <row r="373" spans="1:11" s="311" customFormat="1" ht="25.5" customHeight="1" hidden="1">
      <c r="A373" s="258">
        <v>2040903</v>
      </c>
      <c r="B373" s="340" t="s">
        <v>455</v>
      </c>
      <c r="C373" s="341">
        <f t="shared" si="11"/>
        <v>0</v>
      </c>
      <c r="D373" s="362"/>
      <c r="E373" s="341">
        <f t="shared" si="12"/>
        <v>0</v>
      </c>
      <c r="F373" s="363"/>
      <c r="G373" s="363"/>
      <c r="H373" s="364"/>
      <c r="I373" s="364"/>
      <c r="J373" s="363"/>
      <c r="K373" s="253"/>
    </row>
    <row r="374" spans="1:11" s="311" customFormat="1" ht="25.5" customHeight="1" hidden="1">
      <c r="A374" s="258">
        <v>2040904</v>
      </c>
      <c r="B374" s="347" t="s">
        <v>674</v>
      </c>
      <c r="C374" s="341">
        <f t="shared" si="11"/>
        <v>0</v>
      </c>
      <c r="D374" s="362"/>
      <c r="E374" s="341">
        <f t="shared" si="12"/>
        <v>0</v>
      </c>
      <c r="F374" s="363"/>
      <c r="G374" s="363"/>
      <c r="H374" s="364"/>
      <c r="I374" s="364"/>
      <c r="J374" s="363"/>
      <c r="K374" s="253"/>
    </row>
    <row r="375" spans="1:11" s="311" customFormat="1" ht="25.5" customHeight="1" hidden="1">
      <c r="A375" s="258">
        <v>2040905</v>
      </c>
      <c r="B375" s="347" t="s">
        <v>675</v>
      </c>
      <c r="C375" s="341">
        <f t="shared" si="11"/>
        <v>0</v>
      </c>
      <c r="D375" s="362"/>
      <c r="E375" s="341">
        <f t="shared" si="12"/>
        <v>0</v>
      </c>
      <c r="F375" s="363"/>
      <c r="G375" s="363"/>
      <c r="H375" s="364"/>
      <c r="I375" s="364"/>
      <c r="J375" s="363"/>
      <c r="K375" s="253"/>
    </row>
    <row r="376" spans="1:11" s="311" customFormat="1" ht="25.5" customHeight="1" hidden="1">
      <c r="A376" s="258">
        <v>2040950</v>
      </c>
      <c r="B376" s="347" t="s">
        <v>462</v>
      </c>
      <c r="C376" s="341">
        <f t="shared" si="11"/>
        <v>0</v>
      </c>
      <c r="D376" s="342"/>
      <c r="E376" s="341">
        <f t="shared" si="12"/>
        <v>0</v>
      </c>
      <c r="F376" s="357"/>
      <c r="G376" s="357"/>
      <c r="H376" s="341"/>
      <c r="I376" s="341"/>
      <c r="J376" s="363"/>
      <c r="K376" s="253"/>
    </row>
    <row r="377" spans="1:11" s="311" customFormat="1" ht="25.5" customHeight="1" hidden="1">
      <c r="A377" s="258">
        <v>2040999</v>
      </c>
      <c r="B377" s="340" t="s">
        <v>676</v>
      </c>
      <c r="C377" s="341">
        <f t="shared" si="11"/>
        <v>0</v>
      </c>
      <c r="D377" s="362"/>
      <c r="E377" s="341">
        <f t="shared" si="12"/>
        <v>0</v>
      </c>
      <c r="F377" s="363"/>
      <c r="G377" s="363"/>
      <c r="H377" s="364"/>
      <c r="I377" s="364"/>
      <c r="J377" s="363"/>
      <c r="K377" s="253"/>
    </row>
    <row r="378" spans="1:11" s="311" customFormat="1" ht="25.5" customHeight="1" hidden="1">
      <c r="A378" s="258">
        <v>20410</v>
      </c>
      <c r="B378" s="340" t="s">
        <v>677</v>
      </c>
      <c r="C378" s="341">
        <f t="shared" si="11"/>
        <v>0</v>
      </c>
      <c r="D378" s="342">
        <f>SUM(D379:D383)</f>
        <v>0</v>
      </c>
      <c r="E378" s="341">
        <f t="shared" si="12"/>
        <v>0</v>
      </c>
      <c r="F378" s="341">
        <f>SUM(F379:F383)</f>
        <v>0</v>
      </c>
      <c r="G378" s="341">
        <f>SUM(G379:G383)</f>
        <v>0</v>
      </c>
      <c r="H378" s="364"/>
      <c r="I378" s="364"/>
      <c r="J378" s="363"/>
      <c r="K378" s="253"/>
    </row>
    <row r="379" spans="1:11" s="311" customFormat="1" ht="25.5" customHeight="1" hidden="1">
      <c r="A379" s="258">
        <v>2041001</v>
      </c>
      <c r="B379" s="340" t="s">
        <v>453</v>
      </c>
      <c r="C379" s="341">
        <f t="shared" si="11"/>
        <v>0</v>
      </c>
      <c r="D379" s="362"/>
      <c r="E379" s="341">
        <f t="shared" si="12"/>
        <v>0</v>
      </c>
      <c r="F379" s="363"/>
      <c r="G379" s="363"/>
      <c r="H379" s="364"/>
      <c r="I379" s="364"/>
      <c r="J379" s="363"/>
      <c r="K379" s="253"/>
    </row>
    <row r="380" spans="1:11" s="311" customFormat="1" ht="25.5" customHeight="1" hidden="1">
      <c r="A380" s="258">
        <v>2041002</v>
      </c>
      <c r="B380" s="347" t="s">
        <v>454</v>
      </c>
      <c r="C380" s="341">
        <f t="shared" si="11"/>
        <v>0</v>
      </c>
      <c r="D380" s="362"/>
      <c r="E380" s="341">
        <f t="shared" si="12"/>
        <v>0</v>
      </c>
      <c r="F380" s="363"/>
      <c r="G380" s="363"/>
      <c r="H380" s="364"/>
      <c r="I380" s="364"/>
      <c r="J380" s="363"/>
      <c r="K380" s="253"/>
    </row>
    <row r="381" spans="1:11" s="311" customFormat="1" ht="25.5" customHeight="1" hidden="1">
      <c r="A381" s="258">
        <v>2041006</v>
      </c>
      <c r="B381" s="347" t="s">
        <v>496</v>
      </c>
      <c r="C381" s="341">
        <f t="shared" si="11"/>
        <v>0</v>
      </c>
      <c r="D381" s="362"/>
      <c r="E381" s="341">
        <f t="shared" si="12"/>
        <v>0</v>
      </c>
      <c r="F381" s="363"/>
      <c r="G381" s="363"/>
      <c r="H381" s="364"/>
      <c r="I381" s="364"/>
      <c r="J381" s="363"/>
      <c r="K381" s="253"/>
    </row>
    <row r="382" spans="1:11" s="311" customFormat="1" ht="25.5" customHeight="1" hidden="1">
      <c r="A382" s="258">
        <v>2041007</v>
      </c>
      <c r="B382" s="347" t="s">
        <v>1559</v>
      </c>
      <c r="C382" s="341">
        <f t="shared" si="11"/>
        <v>0</v>
      </c>
      <c r="D382" s="342"/>
      <c r="E382" s="341">
        <f t="shared" si="12"/>
        <v>0</v>
      </c>
      <c r="F382" s="357"/>
      <c r="G382" s="357"/>
      <c r="H382" s="341"/>
      <c r="I382" s="341"/>
      <c r="J382" s="363"/>
      <c r="K382" s="253"/>
    </row>
    <row r="383" spans="1:12" s="310" customFormat="1" ht="25.5" customHeight="1" hidden="1">
      <c r="A383" s="258">
        <v>2041099</v>
      </c>
      <c r="B383" s="340" t="s">
        <v>681</v>
      </c>
      <c r="C383" s="341">
        <f t="shared" si="11"/>
        <v>0</v>
      </c>
      <c r="D383" s="362"/>
      <c r="E383" s="341">
        <f t="shared" si="12"/>
        <v>0</v>
      </c>
      <c r="F383" s="363"/>
      <c r="G383" s="363"/>
      <c r="H383" s="364"/>
      <c r="I383" s="364"/>
      <c r="J383" s="363"/>
      <c r="K383" s="253"/>
      <c r="L383" s="311"/>
    </row>
    <row r="384" spans="1:12" s="311" customFormat="1" ht="25.5" customHeight="1" hidden="1">
      <c r="A384" s="258">
        <v>20499</v>
      </c>
      <c r="B384" s="347" t="s">
        <v>689</v>
      </c>
      <c r="C384" s="341">
        <f t="shared" si="11"/>
        <v>0</v>
      </c>
      <c r="D384" s="342">
        <f>SUM(D385)</f>
        <v>0</v>
      </c>
      <c r="E384" s="341">
        <f t="shared" si="12"/>
        <v>0</v>
      </c>
      <c r="F384" s="341">
        <f>SUM(F385)</f>
        <v>0</v>
      </c>
      <c r="G384" s="341">
        <f>SUM(G385)</f>
        <v>0</v>
      </c>
      <c r="H384" s="343"/>
      <c r="I384" s="343"/>
      <c r="J384" s="357"/>
      <c r="K384" s="253"/>
      <c r="L384" s="310"/>
    </row>
    <row r="385" spans="1:11" s="311" customFormat="1" ht="25.5" customHeight="1" hidden="1">
      <c r="A385" s="258">
        <v>2049901</v>
      </c>
      <c r="B385" s="347" t="s">
        <v>1560</v>
      </c>
      <c r="C385" s="341">
        <f t="shared" si="11"/>
        <v>0</v>
      </c>
      <c r="D385" s="342"/>
      <c r="E385" s="341">
        <f t="shared" si="12"/>
        <v>0</v>
      </c>
      <c r="F385" s="357"/>
      <c r="G385" s="357"/>
      <c r="H385" s="343"/>
      <c r="I385" s="343"/>
      <c r="J385" s="357"/>
      <c r="K385" s="253"/>
    </row>
    <row r="386" spans="1:11" s="311" customFormat="1" ht="18" customHeight="1">
      <c r="A386" s="258">
        <v>205</v>
      </c>
      <c r="B386" s="370" t="s">
        <v>690</v>
      </c>
      <c r="C386" s="336">
        <f t="shared" si="11"/>
        <v>64348</v>
      </c>
      <c r="D386" s="376">
        <f>D387+D392+D401+D408+D414+D418+D422+D426+D432+D439</f>
        <v>61083</v>
      </c>
      <c r="E386" s="336">
        <f t="shared" si="12"/>
        <v>61043</v>
      </c>
      <c r="F386" s="378">
        <f>F387+F392+F401+F408+F414+F418+F422+F426+F432+F439</f>
        <v>40</v>
      </c>
      <c r="G386" s="378">
        <f>G387+G392+G401+G408+G414+G418+G422+G426+G432+G439</f>
        <v>3265</v>
      </c>
      <c r="H386" s="346"/>
      <c r="I386" s="346"/>
      <c r="J386" s="345"/>
      <c r="K386" s="253"/>
    </row>
    <row r="387" spans="1:11" s="311" customFormat="1" ht="18" customHeight="1">
      <c r="A387" s="258">
        <v>20501</v>
      </c>
      <c r="B387" s="340" t="s">
        <v>691</v>
      </c>
      <c r="C387" s="341">
        <f t="shared" si="11"/>
        <v>115</v>
      </c>
      <c r="D387" s="344">
        <f>SUM(D388:D391)</f>
        <v>115</v>
      </c>
      <c r="E387" s="341">
        <f t="shared" si="12"/>
        <v>115</v>
      </c>
      <c r="F387" s="368">
        <f>SUM(F388:F391)</f>
        <v>0</v>
      </c>
      <c r="G387" s="368">
        <f>SUM(G388:G391)</f>
        <v>0</v>
      </c>
      <c r="H387" s="346"/>
      <c r="I387" s="346"/>
      <c r="J387" s="345"/>
      <c r="K387" s="253"/>
    </row>
    <row r="388" spans="1:11" s="311" customFormat="1" ht="18" customHeight="1">
      <c r="A388" s="258">
        <v>2050101</v>
      </c>
      <c r="B388" s="340" t="s">
        <v>453</v>
      </c>
      <c r="C388" s="341">
        <f t="shared" si="11"/>
        <v>115</v>
      </c>
      <c r="D388" s="344">
        <v>115</v>
      </c>
      <c r="E388" s="341">
        <f t="shared" si="12"/>
        <v>115</v>
      </c>
      <c r="F388" s="345"/>
      <c r="G388" s="345"/>
      <c r="H388" s="346"/>
      <c r="I388" s="346"/>
      <c r="J388" s="345"/>
      <c r="K388" s="253"/>
    </row>
    <row r="389" spans="1:14" s="310" customFormat="1" ht="25.5" customHeight="1" hidden="1">
      <c r="A389" s="258">
        <v>2050102</v>
      </c>
      <c r="B389" s="340" t="s">
        <v>454</v>
      </c>
      <c r="C389" s="341">
        <f aca="true" t="shared" si="13" ref="C389:C452">E389+F389+G389</f>
        <v>0</v>
      </c>
      <c r="D389" s="362"/>
      <c r="E389" s="341">
        <f aca="true" t="shared" si="14" ref="E389:E452">D389-F389</f>
        <v>0</v>
      </c>
      <c r="F389" s="363"/>
      <c r="G389" s="363"/>
      <c r="H389" s="364"/>
      <c r="I389" s="364"/>
      <c r="J389" s="363"/>
      <c r="K389" s="253"/>
      <c r="L389" s="311"/>
      <c r="M389" s="311"/>
      <c r="N389" s="311"/>
    </row>
    <row r="390" spans="1:11" s="311" customFormat="1" ht="25.5" customHeight="1" hidden="1">
      <c r="A390" s="258">
        <v>2050103</v>
      </c>
      <c r="B390" s="340" t="s">
        <v>455</v>
      </c>
      <c r="C390" s="341">
        <f t="shared" si="13"/>
        <v>0</v>
      </c>
      <c r="D390" s="342"/>
      <c r="E390" s="341">
        <f t="shared" si="14"/>
        <v>0</v>
      </c>
      <c r="F390" s="357"/>
      <c r="G390" s="357"/>
      <c r="H390" s="343"/>
      <c r="I390" s="343"/>
      <c r="J390" s="357"/>
      <c r="K390" s="253"/>
    </row>
    <row r="391" spans="1:11" s="311" customFormat="1" ht="25.5" customHeight="1" hidden="1">
      <c r="A391" s="258">
        <v>2050199</v>
      </c>
      <c r="B391" s="347" t="s">
        <v>692</v>
      </c>
      <c r="C391" s="341">
        <f t="shared" si="13"/>
        <v>0</v>
      </c>
      <c r="D391" s="344"/>
      <c r="E391" s="341">
        <f t="shared" si="14"/>
        <v>0</v>
      </c>
      <c r="F391" s="363"/>
      <c r="G391" s="363"/>
      <c r="H391" s="364"/>
      <c r="I391" s="364"/>
      <c r="J391" s="363"/>
      <c r="K391" s="253"/>
    </row>
    <row r="392" spans="1:11" s="311" customFormat="1" ht="18" customHeight="1">
      <c r="A392" s="258">
        <v>20502</v>
      </c>
      <c r="B392" s="340" t="s">
        <v>693</v>
      </c>
      <c r="C392" s="341">
        <f t="shared" si="13"/>
        <v>51532</v>
      </c>
      <c r="D392" s="344">
        <f>SUM(D393:D400)</f>
        <v>50793</v>
      </c>
      <c r="E392" s="341">
        <f t="shared" si="14"/>
        <v>50754</v>
      </c>
      <c r="F392" s="345">
        <f>SUM(F393:F400)</f>
        <v>39</v>
      </c>
      <c r="G392" s="345">
        <f>SUM(G393:G400)</f>
        <v>739</v>
      </c>
      <c r="H392" s="346"/>
      <c r="I392" s="346"/>
      <c r="J392" s="345"/>
      <c r="K392" s="253"/>
    </row>
    <row r="393" spans="1:11" s="311" customFormat="1" ht="18" customHeight="1">
      <c r="A393" s="258">
        <v>2050201</v>
      </c>
      <c r="B393" s="340" t="s">
        <v>694</v>
      </c>
      <c r="C393" s="341">
        <f t="shared" si="13"/>
        <v>2464</v>
      </c>
      <c r="D393" s="344">
        <v>2200</v>
      </c>
      <c r="E393" s="341">
        <f t="shared" si="14"/>
        <v>2161</v>
      </c>
      <c r="F393" s="345">
        <v>39</v>
      </c>
      <c r="G393" s="345">
        <v>264</v>
      </c>
      <c r="H393" s="346"/>
      <c r="I393" s="346"/>
      <c r="J393" s="345"/>
      <c r="K393" s="253"/>
    </row>
    <row r="394" spans="1:11" s="311" customFormat="1" ht="18" customHeight="1">
      <c r="A394" s="258">
        <v>2050202</v>
      </c>
      <c r="B394" s="340" t="s">
        <v>695</v>
      </c>
      <c r="C394" s="341">
        <f t="shared" si="13"/>
        <v>20528</v>
      </c>
      <c r="D394" s="344">
        <v>20528</v>
      </c>
      <c r="E394" s="341">
        <f t="shared" si="14"/>
        <v>20528</v>
      </c>
      <c r="F394" s="345"/>
      <c r="G394" s="345"/>
      <c r="H394" s="346"/>
      <c r="I394" s="346"/>
      <c r="J394" s="345"/>
      <c r="K394" s="253"/>
    </row>
    <row r="395" spans="1:11" s="311" customFormat="1" ht="18" customHeight="1">
      <c r="A395" s="258">
        <v>2050203</v>
      </c>
      <c r="B395" s="340" t="s">
        <v>696</v>
      </c>
      <c r="C395" s="341">
        <f t="shared" si="13"/>
        <v>13161</v>
      </c>
      <c r="D395" s="344">
        <v>13161</v>
      </c>
      <c r="E395" s="341">
        <f t="shared" si="14"/>
        <v>13161</v>
      </c>
      <c r="F395" s="345"/>
      <c r="G395" s="345"/>
      <c r="H395" s="346"/>
      <c r="I395" s="346"/>
      <c r="J395" s="345"/>
      <c r="K395" s="253"/>
    </row>
    <row r="396" spans="1:11" s="311" customFormat="1" ht="18" customHeight="1">
      <c r="A396" s="258">
        <v>2050204</v>
      </c>
      <c r="B396" s="340" t="s">
        <v>697</v>
      </c>
      <c r="C396" s="341">
        <f t="shared" si="13"/>
        <v>8491</v>
      </c>
      <c r="D396" s="344">
        <v>8491</v>
      </c>
      <c r="E396" s="341">
        <f t="shared" si="14"/>
        <v>8491</v>
      </c>
      <c r="F396" s="345"/>
      <c r="G396" s="345"/>
      <c r="H396" s="346"/>
      <c r="I396" s="346"/>
      <c r="J396" s="345"/>
      <c r="K396" s="253"/>
    </row>
    <row r="397" spans="1:11" s="311" customFormat="1" ht="25.5" customHeight="1" hidden="1">
      <c r="A397" s="258">
        <v>2050205</v>
      </c>
      <c r="B397" s="347" t="s">
        <v>698</v>
      </c>
      <c r="C397" s="341">
        <f t="shared" si="13"/>
        <v>0</v>
      </c>
      <c r="D397" s="344"/>
      <c r="E397" s="341">
        <f t="shared" si="14"/>
        <v>0</v>
      </c>
      <c r="F397" s="363"/>
      <c r="G397" s="363"/>
      <c r="H397" s="364"/>
      <c r="I397" s="364"/>
      <c r="J397" s="363"/>
      <c r="K397" s="253"/>
    </row>
    <row r="398" spans="1:11" s="311" customFormat="1" ht="25.5" customHeight="1" hidden="1">
      <c r="A398" s="258">
        <v>2050206</v>
      </c>
      <c r="B398" s="340" t="s">
        <v>699</v>
      </c>
      <c r="C398" s="341">
        <f t="shared" si="13"/>
        <v>0</v>
      </c>
      <c r="D398" s="344"/>
      <c r="E398" s="341">
        <f t="shared" si="14"/>
        <v>0</v>
      </c>
      <c r="F398" s="363"/>
      <c r="G398" s="363"/>
      <c r="H398" s="364"/>
      <c r="I398" s="364"/>
      <c r="J398" s="363"/>
      <c r="K398" s="253"/>
    </row>
    <row r="399" spans="1:11" s="311" customFormat="1" ht="25.5" customHeight="1" hidden="1">
      <c r="A399" s="258">
        <v>2050207</v>
      </c>
      <c r="B399" s="340" t="s">
        <v>700</v>
      </c>
      <c r="C399" s="341">
        <f t="shared" si="13"/>
        <v>0</v>
      </c>
      <c r="D399" s="342"/>
      <c r="E399" s="341">
        <f t="shared" si="14"/>
        <v>0</v>
      </c>
      <c r="F399" s="357"/>
      <c r="G399" s="357"/>
      <c r="H399" s="343"/>
      <c r="I399" s="343"/>
      <c r="J399" s="357"/>
      <c r="K399" s="253"/>
    </row>
    <row r="400" spans="1:11" s="311" customFormat="1" ht="18" customHeight="1">
      <c r="A400" s="258">
        <v>2050299</v>
      </c>
      <c r="B400" s="340" t="s">
        <v>701</v>
      </c>
      <c r="C400" s="341">
        <f t="shared" si="13"/>
        <v>6888</v>
      </c>
      <c r="D400" s="344">
        <v>6413</v>
      </c>
      <c r="E400" s="341">
        <f t="shared" si="14"/>
        <v>6413</v>
      </c>
      <c r="F400" s="345"/>
      <c r="G400" s="345">
        <v>475</v>
      </c>
      <c r="H400" s="346"/>
      <c r="I400" s="346"/>
      <c r="J400" s="345"/>
      <c r="K400" s="253"/>
    </row>
    <row r="401" spans="1:11" s="311" customFormat="1" ht="18" customHeight="1">
      <c r="A401" s="258">
        <v>20503</v>
      </c>
      <c r="B401" s="340" t="s">
        <v>702</v>
      </c>
      <c r="C401" s="341">
        <f t="shared" si="13"/>
        <v>2154</v>
      </c>
      <c r="D401" s="344">
        <f>SUM(D402:D407)</f>
        <v>2154</v>
      </c>
      <c r="E401" s="341">
        <f t="shared" si="14"/>
        <v>2153</v>
      </c>
      <c r="F401" s="345">
        <f>SUM(F402:F407)</f>
        <v>1</v>
      </c>
      <c r="G401" s="368">
        <f>SUM(G402:G407)</f>
        <v>0</v>
      </c>
      <c r="H401" s="346"/>
      <c r="I401" s="346"/>
      <c r="J401" s="345"/>
      <c r="K401" s="253"/>
    </row>
    <row r="402" spans="1:11" s="311" customFormat="1" ht="18" customHeight="1">
      <c r="A402" s="258">
        <v>2050301</v>
      </c>
      <c r="B402" s="340" t="s">
        <v>703</v>
      </c>
      <c r="C402" s="341">
        <f t="shared" si="13"/>
        <v>446</v>
      </c>
      <c r="D402" s="344">
        <v>446</v>
      </c>
      <c r="E402" s="341">
        <f t="shared" si="14"/>
        <v>446</v>
      </c>
      <c r="F402" s="345"/>
      <c r="G402" s="345"/>
      <c r="H402" s="346"/>
      <c r="I402" s="346"/>
      <c r="J402" s="345"/>
      <c r="K402" s="253"/>
    </row>
    <row r="403" spans="1:11" s="311" customFormat="1" ht="18" customHeight="1">
      <c r="A403" s="258">
        <v>2050302</v>
      </c>
      <c r="B403" s="340" t="s">
        <v>1561</v>
      </c>
      <c r="C403" s="341">
        <f t="shared" si="13"/>
        <v>1253</v>
      </c>
      <c r="D403" s="344">
        <v>1253</v>
      </c>
      <c r="E403" s="341">
        <f t="shared" si="14"/>
        <v>1253</v>
      </c>
      <c r="F403" s="345"/>
      <c r="G403" s="345"/>
      <c r="H403" s="346"/>
      <c r="I403" s="346"/>
      <c r="J403" s="345"/>
      <c r="K403" s="253"/>
    </row>
    <row r="404" spans="1:11" s="311" customFormat="1" ht="18" customHeight="1">
      <c r="A404" s="258">
        <v>2050303</v>
      </c>
      <c r="B404" s="340" t="s">
        <v>705</v>
      </c>
      <c r="C404" s="341">
        <f t="shared" si="13"/>
        <v>454</v>
      </c>
      <c r="D404" s="344">
        <v>454</v>
      </c>
      <c r="E404" s="341">
        <f t="shared" si="14"/>
        <v>454</v>
      </c>
      <c r="F404" s="345"/>
      <c r="G404" s="345"/>
      <c r="H404" s="346"/>
      <c r="I404" s="346"/>
      <c r="J404" s="345"/>
      <c r="K404" s="253"/>
    </row>
    <row r="405" spans="1:11" s="311" customFormat="1" ht="25.5" customHeight="1" hidden="1">
      <c r="A405" s="258">
        <v>2050304</v>
      </c>
      <c r="B405" s="347" t="s">
        <v>706</v>
      </c>
      <c r="C405" s="341">
        <f t="shared" si="13"/>
        <v>0</v>
      </c>
      <c r="D405" s="344"/>
      <c r="E405" s="341">
        <f t="shared" si="14"/>
        <v>0</v>
      </c>
      <c r="F405" s="363"/>
      <c r="G405" s="363"/>
      <c r="H405" s="364"/>
      <c r="I405" s="364"/>
      <c r="J405" s="363"/>
      <c r="K405" s="253"/>
    </row>
    <row r="406" spans="1:11" s="311" customFormat="1" ht="25.5" customHeight="1" hidden="1">
      <c r="A406" s="258">
        <v>2050305</v>
      </c>
      <c r="B406" s="347" t="s">
        <v>707</v>
      </c>
      <c r="C406" s="341">
        <f t="shared" si="13"/>
        <v>0</v>
      </c>
      <c r="D406" s="342"/>
      <c r="E406" s="341">
        <f t="shared" si="14"/>
        <v>0</v>
      </c>
      <c r="F406" s="357"/>
      <c r="G406" s="357"/>
      <c r="H406" s="341"/>
      <c r="I406" s="341"/>
      <c r="J406" s="357"/>
      <c r="K406" s="253"/>
    </row>
    <row r="407" spans="1:11" s="311" customFormat="1" ht="18" customHeight="1">
      <c r="A407" s="258">
        <v>2050399</v>
      </c>
      <c r="B407" s="340" t="s">
        <v>708</v>
      </c>
      <c r="C407" s="341">
        <f t="shared" si="13"/>
        <v>1</v>
      </c>
      <c r="D407" s="344">
        <v>1</v>
      </c>
      <c r="E407" s="367">
        <f t="shared" si="14"/>
        <v>0</v>
      </c>
      <c r="F407" s="345">
        <v>1</v>
      </c>
      <c r="G407" s="345"/>
      <c r="H407" s="346"/>
      <c r="I407" s="346"/>
      <c r="J407" s="345"/>
      <c r="K407" s="253"/>
    </row>
    <row r="408" spans="1:11" s="311" customFormat="1" ht="18" customHeight="1">
      <c r="A408" s="258">
        <v>20504</v>
      </c>
      <c r="B408" s="340" t="s">
        <v>709</v>
      </c>
      <c r="C408" s="341">
        <f t="shared" si="13"/>
        <v>10</v>
      </c>
      <c r="D408" s="344">
        <f>SUM(D409:D413)</f>
        <v>10</v>
      </c>
      <c r="E408" s="341">
        <f t="shared" si="14"/>
        <v>10</v>
      </c>
      <c r="F408" s="368">
        <f>SUM(F409:F413)</f>
        <v>0</v>
      </c>
      <c r="G408" s="368">
        <f>SUM(G409:G413)</f>
        <v>0</v>
      </c>
      <c r="H408" s="346"/>
      <c r="I408" s="346"/>
      <c r="J408" s="345"/>
      <c r="K408" s="253"/>
    </row>
    <row r="409" spans="1:11" s="311" customFormat="1" ht="25.5" customHeight="1" hidden="1">
      <c r="A409" s="258">
        <v>2040401</v>
      </c>
      <c r="B409" s="340" t="s">
        <v>710</v>
      </c>
      <c r="C409" s="341">
        <f t="shared" si="13"/>
        <v>0</v>
      </c>
      <c r="D409" s="362"/>
      <c r="E409" s="341">
        <f t="shared" si="14"/>
        <v>0</v>
      </c>
      <c r="F409" s="369"/>
      <c r="G409" s="369"/>
      <c r="H409" s="364"/>
      <c r="I409" s="364"/>
      <c r="J409" s="363"/>
      <c r="K409" s="253"/>
    </row>
    <row r="410" spans="1:11" s="311" customFormat="1" ht="25.5" customHeight="1" hidden="1">
      <c r="A410" s="258">
        <v>2050402</v>
      </c>
      <c r="B410" s="340" t="s">
        <v>711</v>
      </c>
      <c r="C410" s="341">
        <f t="shared" si="13"/>
        <v>0</v>
      </c>
      <c r="D410" s="362"/>
      <c r="E410" s="341">
        <f t="shared" si="14"/>
        <v>0</v>
      </c>
      <c r="F410" s="369"/>
      <c r="G410" s="369"/>
      <c r="H410" s="364"/>
      <c r="I410" s="364"/>
      <c r="J410" s="363"/>
      <c r="K410" s="253"/>
    </row>
    <row r="411" spans="1:11" s="311" customFormat="1" ht="25.5" customHeight="1" hidden="1">
      <c r="A411" s="258">
        <v>2060403</v>
      </c>
      <c r="B411" s="340" t="s">
        <v>712</v>
      </c>
      <c r="C411" s="341">
        <f t="shared" si="13"/>
        <v>0</v>
      </c>
      <c r="D411" s="362"/>
      <c r="E411" s="341">
        <f t="shared" si="14"/>
        <v>0</v>
      </c>
      <c r="F411" s="369"/>
      <c r="G411" s="369"/>
      <c r="H411" s="364"/>
      <c r="I411" s="364"/>
      <c r="J411" s="363"/>
      <c r="K411" s="253"/>
    </row>
    <row r="412" spans="1:11" s="311" customFormat="1" ht="25.5" customHeight="1" hidden="1">
      <c r="A412" s="258">
        <v>2070404</v>
      </c>
      <c r="B412" s="347" t="s">
        <v>713</v>
      </c>
      <c r="C412" s="341">
        <f t="shared" si="13"/>
        <v>0</v>
      </c>
      <c r="D412" s="342"/>
      <c r="E412" s="341">
        <f t="shared" si="14"/>
        <v>0</v>
      </c>
      <c r="F412" s="372"/>
      <c r="G412" s="372"/>
      <c r="H412" s="341"/>
      <c r="I412" s="341"/>
      <c r="J412" s="363"/>
      <c r="K412" s="253"/>
    </row>
    <row r="413" spans="1:11" s="311" customFormat="1" ht="18" customHeight="1">
      <c r="A413" s="258">
        <v>2050499</v>
      </c>
      <c r="B413" s="340" t="s">
        <v>714</v>
      </c>
      <c r="C413" s="341">
        <f t="shared" si="13"/>
        <v>10</v>
      </c>
      <c r="D413" s="344">
        <v>10</v>
      </c>
      <c r="E413" s="341">
        <f t="shared" si="14"/>
        <v>10</v>
      </c>
      <c r="F413" s="368"/>
      <c r="G413" s="368"/>
      <c r="H413" s="346"/>
      <c r="I413" s="346"/>
      <c r="J413" s="345"/>
      <c r="K413" s="253"/>
    </row>
    <row r="414" spans="1:11" s="311" customFormat="1" ht="25.5" customHeight="1" hidden="1">
      <c r="A414" s="258">
        <v>20505</v>
      </c>
      <c r="B414" s="347" t="s">
        <v>715</v>
      </c>
      <c r="C414" s="341">
        <f t="shared" si="13"/>
        <v>0</v>
      </c>
      <c r="D414" s="342">
        <f>SUM(D415:D417)</f>
        <v>0</v>
      </c>
      <c r="E414" s="341">
        <f t="shared" si="14"/>
        <v>0</v>
      </c>
      <c r="F414" s="367">
        <f>SUM(F415:F417)</f>
        <v>0</v>
      </c>
      <c r="G414" s="367">
        <f>SUM(G415:G417)</f>
        <v>0</v>
      </c>
      <c r="H414" s="364"/>
      <c r="I414" s="364"/>
      <c r="J414" s="363"/>
      <c r="K414" s="253"/>
    </row>
    <row r="415" spans="1:11" s="311" customFormat="1" ht="25.5" customHeight="1" hidden="1">
      <c r="A415" s="258">
        <v>2050501</v>
      </c>
      <c r="B415" s="340" t="s">
        <v>716</v>
      </c>
      <c r="C415" s="341">
        <f t="shared" si="13"/>
        <v>0</v>
      </c>
      <c r="D415" s="362"/>
      <c r="E415" s="341">
        <f t="shared" si="14"/>
        <v>0</v>
      </c>
      <c r="F415" s="369"/>
      <c r="G415" s="369"/>
      <c r="H415" s="364"/>
      <c r="I415" s="364"/>
      <c r="J415" s="363"/>
      <c r="K415" s="253"/>
    </row>
    <row r="416" spans="1:11" s="311" customFormat="1" ht="25.5" customHeight="1" hidden="1">
      <c r="A416" s="258">
        <v>2050502</v>
      </c>
      <c r="B416" s="340" t="s">
        <v>717</v>
      </c>
      <c r="C416" s="341">
        <f t="shared" si="13"/>
        <v>0</v>
      </c>
      <c r="D416" s="342"/>
      <c r="E416" s="341">
        <f t="shared" si="14"/>
        <v>0</v>
      </c>
      <c r="F416" s="372"/>
      <c r="G416" s="372"/>
      <c r="H416" s="341"/>
      <c r="I416" s="341"/>
      <c r="J416" s="363"/>
      <c r="K416" s="253"/>
    </row>
    <row r="417" spans="1:11" s="311" customFormat="1" ht="25.5" customHeight="1" hidden="1">
      <c r="A417" s="258">
        <v>2050599</v>
      </c>
      <c r="B417" s="340" t="s">
        <v>718</v>
      </c>
      <c r="C417" s="341">
        <f t="shared" si="13"/>
        <v>0</v>
      </c>
      <c r="D417" s="362"/>
      <c r="E417" s="341">
        <f t="shared" si="14"/>
        <v>0</v>
      </c>
      <c r="F417" s="369"/>
      <c r="G417" s="369"/>
      <c r="H417" s="364"/>
      <c r="I417" s="364"/>
      <c r="J417" s="363"/>
      <c r="K417" s="253"/>
    </row>
    <row r="418" spans="1:11" s="311" customFormat="1" ht="25.5" customHeight="1" hidden="1">
      <c r="A418" s="258">
        <v>20506</v>
      </c>
      <c r="B418" s="347" t="s">
        <v>719</v>
      </c>
      <c r="C418" s="341">
        <f t="shared" si="13"/>
        <v>0</v>
      </c>
      <c r="D418" s="342">
        <f>SUM(D419:D421)</f>
        <v>0</v>
      </c>
      <c r="E418" s="341">
        <f t="shared" si="14"/>
        <v>0</v>
      </c>
      <c r="F418" s="367">
        <f>SUM(F419:F421)</f>
        <v>0</v>
      </c>
      <c r="G418" s="367">
        <f>SUM(G419:G421)</f>
        <v>0</v>
      </c>
      <c r="H418" s="364"/>
      <c r="I418" s="364"/>
      <c r="J418" s="363"/>
      <c r="K418" s="253"/>
    </row>
    <row r="419" spans="1:11" s="311" customFormat="1" ht="25.5" customHeight="1" hidden="1">
      <c r="A419" s="258">
        <v>2050601</v>
      </c>
      <c r="B419" s="347" t="s">
        <v>720</v>
      </c>
      <c r="C419" s="341">
        <f t="shared" si="13"/>
        <v>0</v>
      </c>
      <c r="D419" s="362"/>
      <c r="E419" s="341">
        <f t="shared" si="14"/>
        <v>0</v>
      </c>
      <c r="F419" s="369"/>
      <c r="G419" s="369"/>
      <c r="H419" s="364"/>
      <c r="I419" s="364"/>
      <c r="J419" s="363"/>
      <c r="K419" s="253"/>
    </row>
    <row r="420" spans="1:11" s="311" customFormat="1" ht="25.5" customHeight="1" hidden="1">
      <c r="A420" s="258">
        <v>2050602</v>
      </c>
      <c r="B420" s="347" t="s">
        <v>721</v>
      </c>
      <c r="C420" s="341">
        <f t="shared" si="13"/>
        <v>0</v>
      </c>
      <c r="D420" s="342"/>
      <c r="E420" s="341">
        <f t="shared" si="14"/>
        <v>0</v>
      </c>
      <c r="F420" s="372"/>
      <c r="G420" s="372"/>
      <c r="H420" s="343"/>
      <c r="I420" s="343"/>
      <c r="J420" s="357"/>
      <c r="K420" s="253"/>
    </row>
    <row r="421" spans="1:11" s="311" customFormat="1" ht="25.5" customHeight="1" hidden="1">
      <c r="A421" s="258">
        <v>2050699</v>
      </c>
      <c r="B421" s="348" t="s">
        <v>722</v>
      </c>
      <c r="C421" s="341">
        <f t="shared" si="13"/>
        <v>0</v>
      </c>
      <c r="D421" s="362"/>
      <c r="E421" s="341">
        <f t="shared" si="14"/>
        <v>0</v>
      </c>
      <c r="F421" s="369"/>
      <c r="G421" s="369"/>
      <c r="H421" s="364"/>
      <c r="I421" s="364"/>
      <c r="J421" s="363"/>
      <c r="K421" s="253"/>
    </row>
    <row r="422" spans="1:11" s="311" customFormat="1" ht="18" customHeight="1">
      <c r="A422" s="258">
        <v>20507</v>
      </c>
      <c r="B422" s="340" t="s">
        <v>723</v>
      </c>
      <c r="C422" s="341">
        <f t="shared" si="13"/>
        <v>242</v>
      </c>
      <c r="D422" s="344">
        <f>SUM(D423:D425)</f>
        <v>242</v>
      </c>
      <c r="E422" s="341">
        <f t="shared" si="14"/>
        <v>242</v>
      </c>
      <c r="F422" s="368">
        <f>SUM(F423:F425)</f>
        <v>0</v>
      </c>
      <c r="G422" s="368">
        <f>SUM(G423:G425)</f>
        <v>0</v>
      </c>
      <c r="H422" s="346"/>
      <c r="I422" s="346"/>
      <c r="J422" s="345"/>
      <c r="K422" s="253"/>
    </row>
    <row r="423" spans="1:11" s="311" customFormat="1" ht="18" customHeight="1">
      <c r="A423" s="258">
        <v>2050701</v>
      </c>
      <c r="B423" s="340" t="s">
        <v>724</v>
      </c>
      <c r="C423" s="341">
        <f t="shared" si="13"/>
        <v>242</v>
      </c>
      <c r="D423" s="344">
        <v>242</v>
      </c>
      <c r="E423" s="341">
        <f t="shared" si="14"/>
        <v>242</v>
      </c>
      <c r="F423" s="368"/>
      <c r="G423" s="368"/>
      <c r="H423" s="346"/>
      <c r="I423" s="346"/>
      <c r="J423" s="345"/>
      <c r="K423" s="253"/>
    </row>
    <row r="424" spans="1:11" s="311" customFormat="1" ht="25.5" customHeight="1" hidden="1">
      <c r="A424" s="258">
        <v>2050702</v>
      </c>
      <c r="B424" s="340" t="s">
        <v>725</v>
      </c>
      <c r="C424" s="341">
        <f t="shared" si="13"/>
        <v>0</v>
      </c>
      <c r="D424" s="342"/>
      <c r="E424" s="341">
        <f t="shared" si="14"/>
        <v>0</v>
      </c>
      <c r="F424" s="372"/>
      <c r="G424" s="372"/>
      <c r="H424" s="343"/>
      <c r="I424" s="343"/>
      <c r="J424" s="357"/>
      <c r="K424" s="253"/>
    </row>
    <row r="425" spans="1:11" s="311" customFormat="1" ht="25.5" customHeight="1" hidden="1">
      <c r="A425" s="258">
        <v>2050799</v>
      </c>
      <c r="B425" s="347" t="s">
        <v>726</v>
      </c>
      <c r="C425" s="341">
        <f t="shared" si="13"/>
        <v>0</v>
      </c>
      <c r="D425" s="344"/>
      <c r="E425" s="341">
        <f t="shared" si="14"/>
        <v>0</v>
      </c>
      <c r="F425" s="369"/>
      <c r="G425" s="369"/>
      <c r="H425" s="364"/>
      <c r="I425" s="364"/>
      <c r="J425" s="363"/>
      <c r="K425" s="253"/>
    </row>
    <row r="426" spans="1:11" s="311" customFormat="1" ht="18" customHeight="1">
      <c r="A426" s="258">
        <v>20508</v>
      </c>
      <c r="B426" s="340" t="s">
        <v>727</v>
      </c>
      <c r="C426" s="341">
        <f t="shared" si="13"/>
        <v>544</v>
      </c>
      <c r="D426" s="344">
        <f>SUM(D427:D431)</f>
        <v>544</v>
      </c>
      <c r="E426" s="341">
        <f t="shared" si="14"/>
        <v>544</v>
      </c>
      <c r="F426" s="368">
        <f>SUM(F427:F431)</f>
        <v>0</v>
      </c>
      <c r="G426" s="368">
        <f>SUM(G427:G431)</f>
        <v>0</v>
      </c>
      <c r="H426" s="346"/>
      <c r="I426" s="346"/>
      <c r="J426" s="345"/>
      <c r="K426" s="253"/>
    </row>
    <row r="427" spans="1:11" s="311" customFormat="1" ht="18" customHeight="1">
      <c r="A427" s="258">
        <v>2050801</v>
      </c>
      <c r="B427" s="340" t="s">
        <v>728</v>
      </c>
      <c r="C427" s="341">
        <f t="shared" si="13"/>
        <v>347</v>
      </c>
      <c r="D427" s="344">
        <v>347</v>
      </c>
      <c r="E427" s="341">
        <f t="shared" si="14"/>
        <v>347</v>
      </c>
      <c r="F427" s="368"/>
      <c r="G427" s="368"/>
      <c r="H427" s="346"/>
      <c r="I427" s="346"/>
      <c r="J427" s="345"/>
      <c r="K427" s="253"/>
    </row>
    <row r="428" spans="1:11" s="311" customFormat="1" ht="18" customHeight="1">
      <c r="A428" s="258">
        <v>2050802</v>
      </c>
      <c r="B428" s="340" t="s">
        <v>729</v>
      </c>
      <c r="C428" s="341">
        <f t="shared" si="13"/>
        <v>197</v>
      </c>
      <c r="D428" s="344">
        <v>197</v>
      </c>
      <c r="E428" s="341">
        <f t="shared" si="14"/>
        <v>197</v>
      </c>
      <c r="F428" s="368"/>
      <c r="G428" s="368"/>
      <c r="H428" s="346"/>
      <c r="I428" s="346"/>
      <c r="J428" s="345"/>
      <c r="K428" s="253"/>
    </row>
    <row r="429" spans="1:11" s="311" customFormat="1" ht="25.5" customHeight="1" hidden="1">
      <c r="A429" s="258">
        <v>2050803</v>
      </c>
      <c r="B429" s="340" t="s">
        <v>730</v>
      </c>
      <c r="C429" s="341">
        <f t="shared" si="13"/>
        <v>0</v>
      </c>
      <c r="D429" s="362"/>
      <c r="E429" s="341">
        <f t="shared" si="14"/>
        <v>0</v>
      </c>
      <c r="F429" s="369"/>
      <c r="G429" s="369"/>
      <c r="H429" s="364"/>
      <c r="I429" s="364"/>
      <c r="J429" s="363"/>
      <c r="K429" s="253"/>
    </row>
    <row r="430" spans="1:11" s="311" customFormat="1" ht="25.5" customHeight="1" hidden="1">
      <c r="A430" s="258">
        <v>2050804</v>
      </c>
      <c r="B430" s="340" t="s">
        <v>731</v>
      </c>
      <c r="C430" s="341">
        <f t="shared" si="13"/>
        <v>0</v>
      </c>
      <c r="D430" s="342"/>
      <c r="E430" s="341">
        <f t="shared" si="14"/>
        <v>0</v>
      </c>
      <c r="F430" s="372"/>
      <c r="G430" s="372"/>
      <c r="H430" s="343"/>
      <c r="I430" s="343"/>
      <c r="J430" s="357"/>
      <c r="K430" s="253"/>
    </row>
    <row r="431" spans="1:11" s="311" customFormat="1" ht="25.5" customHeight="1" hidden="1">
      <c r="A431" s="258">
        <v>2050899</v>
      </c>
      <c r="B431" s="340" t="s">
        <v>732</v>
      </c>
      <c r="C431" s="341">
        <f t="shared" si="13"/>
        <v>0</v>
      </c>
      <c r="D431" s="362"/>
      <c r="E431" s="341">
        <f t="shared" si="14"/>
        <v>0</v>
      </c>
      <c r="F431" s="369"/>
      <c r="G431" s="369"/>
      <c r="H431" s="364"/>
      <c r="I431" s="364"/>
      <c r="J431" s="363"/>
      <c r="K431" s="253"/>
    </row>
    <row r="432" spans="1:11" s="311" customFormat="1" ht="18" customHeight="1">
      <c r="A432" s="258">
        <v>20509</v>
      </c>
      <c r="B432" s="340" t="s">
        <v>733</v>
      </c>
      <c r="C432" s="341">
        <f t="shared" si="13"/>
        <v>7000</v>
      </c>
      <c r="D432" s="344">
        <f>SUM(D433:D438)</f>
        <v>7000</v>
      </c>
      <c r="E432" s="341">
        <f t="shared" si="14"/>
        <v>7000</v>
      </c>
      <c r="F432" s="368">
        <f>SUM(F433:F438)</f>
        <v>0</v>
      </c>
      <c r="G432" s="368">
        <f>SUM(G433:G438)</f>
        <v>0</v>
      </c>
      <c r="H432" s="346"/>
      <c r="I432" s="346"/>
      <c r="J432" s="345"/>
      <c r="K432" s="253"/>
    </row>
    <row r="433" spans="1:11" s="311" customFormat="1" ht="25.5" customHeight="1" hidden="1">
      <c r="A433" s="258">
        <v>2050901</v>
      </c>
      <c r="B433" s="347" t="s">
        <v>734</v>
      </c>
      <c r="C433" s="341">
        <f t="shared" si="13"/>
        <v>0</v>
      </c>
      <c r="D433" s="362"/>
      <c r="E433" s="341">
        <f t="shared" si="14"/>
        <v>0</v>
      </c>
      <c r="F433" s="369"/>
      <c r="G433" s="369"/>
      <c r="H433" s="364"/>
      <c r="I433" s="364"/>
      <c r="J433" s="363"/>
      <c r="K433" s="253"/>
    </row>
    <row r="434" spans="1:11" s="311" customFormat="1" ht="25.5" customHeight="1" hidden="1">
      <c r="A434" s="258">
        <v>2050902</v>
      </c>
      <c r="B434" s="347" t="s">
        <v>735</v>
      </c>
      <c r="C434" s="341">
        <f t="shared" si="13"/>
        <v>0</v>
      </c>
      <c r="D434" s="362"/>
      <c r="E434" s="341">
        <f t="shared" si="14"/>
        <v>0</v>
      </c>
      <c r="F434" s="369"/>
      <c r="G434" s="369"/>
      <c r="H434" s="364"/>
      <c r="I434" s="364"/>
      <c r="J434" s="363"/>
      <c r="K434" s="253"/>
    </row>
    <row r="435" spans="1:11" s="311" customFormat="1" ht="25.5" customHeight="1" hidden="1">
      <c r="A435" s="258">
        <v>2050903</v>
      </c>
      <c r="B435" s="347" t="s">
        <v>736</v>
      </c>
      <c r="C435" s="341">
        <f t="shared" si="13"/>
        <v>0</v>
      </c>
      <c r="D435" s="362"/>
      <c r="E435" s="341">
        <f t="shared" si="14"/>
        <v>0</v>
      </c>
      <c r="F435" s="369"/>
      <c r="G435" s="369"/>
      <c r="H435" s="364"/>
      <c r="I435" s="364"/>
      <c r="J435" s="363"/>
      <c r="K435" s="253"/>
    </row>
    <row r="436" spans="1:11" s="311" customFormat="1" ht="25.5" customHeight="1" hidden="1">
      <c r="A436" s="258">
        <v>2050904</v>
      </c>
      <c r="B436" s="348" t="s">
        <v>737</v>
      </c>
      <c r="C436" s="341">
        <f t="shared" si="13"/>
        <v>0</v>
      </c>
      <c r="D436" s="362"/>
      <c r="E436" s="341">
        <f t="shared" si="14"/>
        <v>0</v>
      </c>
      <c r="F436" s="369"/>
      <c r="G436" s="369"/>
      <c r="H436" s="364"/>
      <c r="I436" s="364"/>
      <c r="J436" s="363"/>
      <c r="K436" s="253"/>
    </row>
    <row r="437" spans="1:11" s="311" customFormat="1" ht="25.5" customHeight="1" hidden="1">
      <c r="A437" s="258">
        <v>2050905</v>
      </c>
      <c r="B437" s="340" t="s">
        <v>738</v>
      </c>
      <c r="C437" s="341">
        <f t="shared" si="13"/>
        <v>0</v>
      </c>
      <c r="D437" s="342"/>
      <c r="E437" s="341">
        <f t="shared" si="14"/>
        <v>0</v>
      </c>
      <c r="F437" s="372"/>
      <c r="G437" s="367"/>
      <c r="H437" s="341"/>
      <c r="I437" s="341"/>
      <c r="J437" s="363"/>
      <c r="K437" s="253"/>
    </row>
    <row r="438" spans="1:11" s="311" customFormat="1" ht="18" customHeight="1">
      <c r="A438" s="258">
        <v>2050999</v>
      </c>
      <c r="B438" s="340" t="s">
        <v>739</v>
      </c>
      <c r="C438" s="341">
        <f t="shared" si="13"/>
        <v>7000</v>
      </c>
      <c r="D438" s="344">
        <v>7000</v>
      </c>
      <c r="E438" s="341">
        <f t="shared" si="14"/>
        <v>7000</v>
      </c>
      <c r="F438" s="368"/>
      <c r="G438" s="368"/>
      <c r="H438" s="346"/>
      <c r="I438" s="346"/>
      <c r="J438" s="345"/>
      <c r="K438" s="253"/>
    </row>
    <row r="439" spans="1:11" s="311" customFormat="1" ht="18" customHeight="1">
      <c r="A439" s="258">
        <v>20599</v>
      </c>
      <c r="B439" s="340" t="s">
        <v>740</v>
      </c>
      <c r="C439" s="341">
        <f t="shared" si="13"/>
        <v>2751</v>
      </c>
      <c r="D439" s="344">
        <f>SUM(D440)</f>
        <v>225</v>
      </c>
      <c r="E439" s="341">
        <f t="shared" si="14"/>
        <v>225</v>
      </c>
      <c r="F439" s="368">
        <f>SUM(F440)</f>
        <v>0</v>
      </c>
      <c r="G439" s="345">
        <f>SUM(G440)</f>
        <v>2526</v>
      </c>
      <c r="H439" s="346"/>
      <c r="I439" s="346"/>
      <c r="J439" s="345"/>
      <c r="K439" s="253"/>
    </row>
    <row r="440" spans="1:11" s="311" customFormat="1" ht="18" customHeight="1">
      <c r="A440" s="258">
        <v>2059999</v>
      </c>
      <c r="B440" s="340" t="s">
        <v>1562</v>
      </c>
      <c r="C440" s="341">
        <f t="shared" si="13"/>
        <v>2751</v>
      </c>
      <c r="D440" s="344">
        <v>225</v>
      </c>
      <c r="E440" s="341">
        <f t="shared" si="14"/>
        <v>225</v>
      </c>
      <c r="F440" s="368"/>
      <c r="G440" s="345">
        <v>2526</v>
      </c>
      <c r="H440" s="346"/>
      <c r="I440" s="346"/>
      <c r="J440" s="345"/>
      <c r="K440" s="253"/>
    </row>
    <row r="441" spans="1:11" s="311" customFormat="1" ht="18" customHeight="1">
      <c r="A441" s="258">
        <v>206</v>
      </c>
      <c r="B441" s="370" t="s">
        <v>741</v>
      </c>
      <c r="C441" s="336">
        <f t="shared" si="13"/>
        <v>732</v>
      </c>
      <c r="D441" s="376">
        <f>D442+D447+D455+D461+D465+D470+D475+D482+D486+D490</f>
        <v>732</v>
      </c>
      <c r="E441" s="336">
        <f t="shared" si="14"/>
        <v>732</v>
      </c>
      <c r="F441" s="368">
        <f>F442+F447+F455+F461+F465+F470+F475+F482+F486+F490</f>
        <v>0</v>
      </c>
      <c r="G441" s="368">
        <f>G442+G447+G455+G461+G465+G470+G475+G482+G486+G490</f>
        <v>0</v>
      </c>
      <c r="H441" s="346"/>
      <c r="I441" s="346"/>
      <c r="J441" s="345"/>
      <c r="K441" s="253"/>
    </row>
    <row r="442" spans="1:11" s="311" customFormat="1" ht="18" customHeight="1">
      <c r="A442" s="258">
        <v>20601</v>
      </c>
      <c r="B442" s="340" t="s">
        <v>742</v>
      </c>
      <c r="C442" s="341">
        <f t="shared" si="13"/>
        <v>552</v>
      </c>
      <c r="D442" s="344">
        <f>SUM(D443:D446)</f>
        <v>552</v>
      </c>
      <c r="E442" s="341">
        <f t="shared" si="14"/>
        <v>552</v>
      </c>
      <c r="F442" s="368">
        <f>SUM(F443:F446)</f>
        <v>0</v>
      </c>
      <c r="G442" s="368">
        <f>SUM(G443:G446)</f>
        <v>0</v>
      </c>
      <c r="H442" s="346"/>
      <c r="I442" s="346"/>
      <c r="J442" s="345"/>
      <c r="K442" s="253"/>
    </row>
    <row r="443" spans="1:11" s="311" customFormat="1" ht="18" customHeight="1">
      <c r="A443" s="258">
        <v>2060101</v>
      </c>
      <c r="B443" s="340" t="s">
        <v>453</v>
      </c>
      <c r="C443" s="341">
        <f t="shared" si="13"/>
        <v>52</v>
      </c>
      <c r="D443" s="344">
        <v>52</v>
      </c>
      <c r="E443" s="341">
        <f t="shared" si="14"/>
        <v>52</v>
      </c>
      <c r="F443" s="368"/>
      <c r="G443" s="368"/>
      <c r="H443" s="346"/>
      <c r="I443" s="346"/>
      <c r="J443" s="345"/>
      <c r="K443" s="253"/>
    </row>
    <row r="444" spans="1:11" s="311" customFormat="1" ht="25.5" customHeight="1" hidden="1">
      <c r="A444" s="258">
        <v>2060102</v>
      </c>
      <c r="B444" s="340" t="s">
        <v>454</v>
      </c>
      <c r="C444" s="341">
        <f t="shared" si="13"/>
        <v>0</v>
      </c>
      <c r="D444" s="362"/>
      <c r="E444" s="341">
        <f t="shared" si="14"/>
        <v>0</v>
      </c>
      <c r="F444" s="369"/>
      <c r="G444" s="369"/>
      <c r="H444" s="364"/>
      <c r="I444" s="364"/>
      <c r="J444" s="363"/>
      <c r="K444" s="253"/>
    </row>
    <row r="445" spans="1:11" s="311" customFormat="1" ht="25.5" customHeight="1" hidden="1">
      <c r="A445" s="258">
        <v>2060103</v>
      </c>
      <c r="B445" s="340" t="s">
        <v>455</v>
      </c>
      <c r="C445" s="341">
        <f t="shared" si="13"/>
        <v>0</v>
      </c>
      <c r="D445" s="342"/>
      <c r="E445" s="341">
        <f t="shared" si="14"/>
        <v>0</v>
      </c>
      <c r="F445" s="372"/>
      <c r="G445" s="372"/>
      <c r="H445" s="341"/>
      <c r="I445" s="341"/>
      <c r="J445" s="363"/>
      <c r="K445" s="253"/>
    </row>
    <row r="446" spans="1:11" s="311" customFormat="1" ht="18" customHeight="1">
      <c r="A446" s="258">
        <v>2060199</v>
      </c>
      <c r="B446" s="340" t="s">
        <v>743</v>
      </c>
      <c r="C446" s="341">
        <f t="shared" si="13"/>
        <v>500</v>
      </c>
      <c r="D446" s="344">
        <v>500</v>
      </c>
      <c r="E446" s="341">
        <f t="shared" si="14"/>
        <v>500</v>
      </c>
      <c r="F446" s="368"/>
      <c r="G446" s="368"/>
      <c r="H446" s="346"/>
      <c r="I446" s="346"/>
      <c r="J446" s="345"/>
      <c r="K446" s="253"/>
    </row>
    <row r="447" spans="1:11" s="311" customFormat="1" ht="25.5" customHeight="1" hidden="1">
      <c r="A447" s="258">
        <v>20602</v>
      </c>
      <c r="B447" s="340" t="s">
        <v>744</v>
      </c>
      <c r="C447" s="341">
        <f t="shared" si="13"/>
        <v>0</v>
      </c>
      <c r="D447" s="342">
        <f>SUM(D448:D454)</f>
        <v>0</v>
      </c>
      <c r="E447" s="341">
        <f t="shared" si="14"/>
        <v>0</v>
      </c>
      <c r="F447" s="367">
        <f>SUM(F448:F454)</f>
        <v>0</v>
      </c>
      <c r="G447" s="367">
        <f>SUM(G448:G454)</f>
        <v>0</v>
      </c>
      <c r="H447" s="364"/>
      <c r="I447" s="364"/>
      <c r="J447" s="363"/>
      <c r="K447" s="253"/>
    </row>
    <row r="448" spans="1:11" s="311" customFormat="1" ht="25.5" customHeight="1" hidden="1">
      <c r="A448" s="258">
        <v>2060201</v>
      </c>
      <c r="B448" s="340" t="s">
        <v>745</v>
      </c>
      <c r="C448" s="341">
        <f t="shared" si="13"/>
        <v>0</v>
      </c>
      <c r="D448" s="362"/>
      <c r="E448" s="341">
        <f t="shared" si="14"/>
        <v>0</v>
      </c>
      <c r="F448" s="369"/>
      <c r="G448" s="369"/>
      <c r="H448" s="364"/>
      <c r="I448" s="364"/>
      <c r="J448" s="363"/>
      <c r="K448" s="253"/>
    </row>
    <row r="449" spans="1:11" s="311" customFormat="1" ht="25.5" customHeight="1" hidden="1">
      <c r="A449" s="258">
        <v>2060203</v>
      </c>
      <c r="B449" s="348" t="s">
        <v>747</v>
      </c>
      <c r="C449" s="341">
        <f t="shared" si="13"/>
        <v>0</v>
      </c>
      <c r="D449" s="362"/>
      <c r="E449" s="341">
        <f t="shared" si="14"/>
        <v>0</v>
      </c>
      <c r="F449" s="369"/>
      <c r="G449" s="369"/>
      <c r="H449" s="364"/>
      <c r="I449" s="364"/>
      <c r="J449" s="363"/>
      <c r="K449" s="253"/>
    </row>
    <row r="450" spans="1:11" s="311" customFormat="1" ht="25.5" customHeight="1" hidden="1">
      <c r="A450" s="258">
        <v>2060204</v>
      </c>
      <c r="B450" s="340" t="s">
        <v>748</v>
      </c>
      <c r="C450" s="341">
        <f t="shared" si="13"/>
        <v>0</v>
      </c>
      <c r="D450" s="362"/>
      <c r="E450" s="341">
        <f t="shared" si="14"/>
        <v>0</v>
      </c>
      <c r="F450" s="369"/>
      <c r="G450" s="369"/>
      <c r="H450" s="364"/>
      <c r="I450" s="364"/>
      <c r="J450" s="363"/>
      <c r="K450" s="253"/>
    </row>
    <row r="451" spans="1:11" s="311" customFormat="1" ht="25.5" customHeight="1" hidden="1">
      <c r="A451" s="258">
        <v>2060205</v>
      </c>
      <c r="B451" s="340" t="s">
        <v>749</v>
      </c>
      <c r="C451" s="341">
        <f t="shared" si="13"/>
        <v>0</v>
      </c>
      <c r="D451" s="362"/>
      <c r="E451" s="341">
        <f t="shared" si="14"/>
        <v>0</v>
      </c>
      <c r="F451" s="369"/>
      <c r="G451" s="369"/>
      <c r="H451" s="364"/>
      <c r="I451" s="364"/>
      <c r="J451" s="363"/>
      <c r="K451" s="253"/>
    </row>
    <row r="452" spans="1:11" s="311" customFormat="1" ht="25.5" customHeight="1" hidden="1">
      <c r="A452" s="258">
        <v>2060206</v>
      </c>
      <c r="B452" s="340" t="s">
        <v>750</v>
      </c>
      <c r="C452" s="341">
        <f t="shared" si="13"/>
        <v>0</v>
      </c>
      <c r="D452" s="362"/>
      <c r="E452" s="341">
        <f t="shared" si="14"/>
        <v>0</v>
      </c>
      <c r="F452" s="369"/>
      <c r="G452" s="369"/>
      <c r="H452" s="364"/>
      <c r="I452" s="364"/>
      <c r="J452" s="363"/>
      <c r="K452" s="253"/>
    </row>
    <row r="453" spans="1:11" s="311" customFormat="1" ht="25.5" customHeight="1" hidden="1">
      <c r="A453" s="258">
        <v>2060207</v>
      </c>
      <c r="B453" s="347" t="s">
        <v>751</v>
      </c>
      <c r="C453" s="341">
        <f aca="true" t="shared" si="15" ref="C453:C516">E453+F453+G453</f>
        <v>0</v>
      </c>
      <c r="D453" s="362"/>
      <c r="E453" s="341">
        <f aca="true" t="shared" si="16" ref="E453:E516">D453-F453</f>
        <v>0</v>
      </c>
      <c r="F453" s="369"/>
      <c r="G453" s="369"/>
      <c r="H453" s="364"/>
      <c r="I453" s="364"/>
      <c r="J453" s="363"/>
      <c r="K453" s="253"/>
    </row>
    <row r="454" spans="1:11" s="311" customFormat="1" ht="25.5" customHeight="1" hidden="1">
      <c r="A454" s="258">
        <v>2060299</v>
      </c>
      <c r="B454" s="347" t="s">
        <v>752</v>
      </c>
      <c r="C454" s="341">
        <f t="shared" si="15"/>
        <v>0</v>
      </c>
      <c r="D454" s="342"/>
      <c r="E454" s="341">
        <f t="shared" si="16"/>
        <v>0</v>
      </c>
      <c r="F454" s="372"/>
      <c r="G454" s="372"/>
      <c r="H454" s="341"/>
      <c r="I454" s="341"/>
      <c r="J454" s="363"/>
      <c r="K454" s="253"/>
    </row>
    <row r="455" spans="1:11" s="311" customFormat="1" ht="25.5" customHeight="1" hidden="1">
      <c r="A455" s="258">
        <v>20603</v>
      </c>
      <c r="B455" s="347" t="s">
        <v>753</v>
      </c>
      <c r="C455" s="341">
        <f t="shared" si="15"/>
        <v>0</v>
      </c>
      <c r="D455" s="342">
        <f>SUM(D456:D460)</f>
        <v>0</v>
      </c>
      <c r="E455" s="341">
        <f t="shared" si="16"/>
        <v>0</v>
      </c>
      <c r="F455" s="367">
        <f>SUM(F456:F460)</f>
        <v>0</v>
      </c>
      <c r="G455" s="367">
        <f>SUM(G456:G460)</f>
        <v>0</v>
      </c>
      <c r="H455" s="364"/>
      <c r="I455" s="364"/>
      <c r="J455" s="363"/>
      <c r="K455" s="253"/>
    </row>
    <row r="456" spans="1:11" s="311" customFormat="1" ht="25.5" customHeight="1" hidden="1">
      <c r="A456" s="258">
        <v>2060301</v>
      </c>
      <c r="B456" s="340" t="s">
        <v>745</v>
      </c>
      <c r="C456" s="341">
        <f t="shared" si="15"/>
        <v>0</v>
      </c>
      <c r="D456" s="362"/>
      <c r="E456" s="341">
        <f t="shared" si="16"/>
        <v>0</v>
      </c>
      <c r="F456" s="369"/>
      <c r="G456" s="369"/>
      <c r="H456" s="364"/>
      <c r="I456" s="364"/>
      <c r="J456" s="363"/>
      <c r="K456" s="253"/>
    </row>
    <row r="457" spans="1:11" s="311" customFormat="1" ht="25.5" customHeight="1" hidden="1">
      <c r="A457" s="258">
        <v>2060302</v>
      </c>
      <c r="B457" s="340" t="s">
        <v>754</v>
      </c>
      <c r="C457" s="341">
        <f t="shared" si="15"/>
        <v>0</v>
      </c>
      <c r="D457" s="362"/>
      <c r="E457" s="341">
        <f t="shared" si="16"/>
        <v>0</v>
      </c>
      <c r="F457" s="369"/>
      <c r="G457" s="369"/>
      <c r="H457" s="364"/>
      <c r="I457" s="364"/>
      <c r="J457" s="363"/>
      <c r="K457" s="253"/>
    </row>
    <row r="458" spans="1:11" s="311" customFormat="1" ht="25.5" customHeight="1" hidden="1">
      <c r="A458" s="258">
        <v>2060303</v>
      </c>
      <c r="B458" s="340" t="s">
        <v>755</v>
      </c>
      <c r="C458" s="341">
        <f t="shared" si="15"/>
        <v>0</v>
      </c>
      <c r="D458" s="362"/>
      <c r="E458" s="341">
        <f t="shared" si="16"/>
        <v>0</v>
      </c>
      <c r="F458" s="369"/>
      <c r="G458" s="369"/>
      <c r="H458" s="364"/>
      <c r="I458" s="364"/>
      <c r="J458" s="363"/>
      <c r="K458" s="253"/>
    </row>
    <row r="459" spans="1:11" s="311" customFormat="1" ht="25.5" customHeight="1" hidden="1">
      <c r="A459" s="258">
        <v>2060304</v>
      </c>
      <c r="B459" s="347" t="s">
        <v>756</v>
      </c>
      <c r="C459" s="341">
        <f t="shared" si="15"/>
        <v>0</v>
      </c>
      <c r="D459" s="362"/>
      <c r="E459" s="341">
        <f t="shared" si="16"/>
        <v>0</v>
      </c>
      <c r="F459" s="369"/>
      <c r="G459" s="369"/>
      <c r="H459" s="364"/>
      <c r="I459" s="364"/>
      <c r="J459" s="363"/>
      <c r="K459" s="253"/>
    </row>
    <row r="460" spans="1:11" s="311" customFormat="1" ht="25.5" customHeight="1" hidden="1">
      <c r="A460" s="258">
        <v>2060399</v>
      </c>
      <c r="B460" s="347" t="s">
        <v>757</v>
      </c>
      <c r="C460" s="341">
        <f t="shared" si="15"/>
        <v>0</v>
      </c>
      <c r="D460" s="342"/>
      <c r="E460" s="341">
        <f t="shared" si="16"/>
        <v>0</v>
      </c>
      <c r="F460" s="372"/>
      <c r="G460" s="372"/>
      <c r="H460" s="343"/>
      <c r="I460" s="343"/>
      <c r="J460" s="357"/>
      <c r="K460" s="253"/>
    </row>
    <row r="461" spans="1:11" s="311" customFormat="1" ht="25.5" customHeight="1" hidden="1">
      <c r="A461" s="258">
        <v>20604</v>
      </c>
      <c r="B461" s="347" t="s">
        <v>758</v>
      </c>
      <c r="C461" s="341">
        <f t="shared" si="15"/>
        <v>0</v>
      </c>
      <c r="D461" s="342">
        <f>SUM(D462:D464)</f>
        <v>0</v>
      </c>
      <c r="E461" s="341">
        <f t="shared" si="16"/>
        <v>0</v>
      </c>
      <c r="F461" s="367">
        <f>SUM(F462:F464)</f>
        <v>0</v>
      </c>
      <c r="G461" s="367">
        <f>SUM(G462:G464)</f>
        <v>0</v>
      </c>
      <c r="H461" s="364"/>
      <c r="I461" s="364"/>
      <c r="J461" s="363"/>
      <c r="K461" s="253"/>
    </row>
    <row r="462" spans="1:11" s="311" customFormat="1" ht="25.5" customHeight="1" hidden="1">
      <c r="A462" s="258">
        <v>2060401</v>
      </c>
      <c r="B462" s="348" t="s">
        <v>745</v>
      </c>
      <c r="C462" s="341">
        <f t="shared" si="15"/>
        <v>0</v>
      </c>
      <c r="D462" s="362"/>
      <c r="E462" s="341">
        <f t="shared" si="16"/>
        <v>0</v>
      </c>
      <c r="F462" s="369"/>
      <c r="G462" s="369"/>
      <c r="H462" s="364"/>
      <c r="I462" s="364"/>
      <c r="J462" s="363"/>
      <c r="K462" s="253"/>
    </row>
    <row r="463" spans="1:11" s="311" customFormat="1" ht="25.5" customHeight="1" hidden="1">
      <c r="A463" s="258">
        <v>2060404</v>
      </c>
      <c r="B463" s="340" t="s">
        <v>761</v>
      </c>
      <c r="C463" s="341">
        <f t="shared" si="15"/>
        <v>0</v>
      </c>
      <c r="D463" s="362"/>
      <c r="E463" s="341">
        <f t="shared" si="16"/>
        <v>0</v>
      </c>
      <c r="F463" s="369"/>
      <c r="G463" s="369"/>
      <c r="H463" s="364"/>
      <c r="I463" s="364"/>
      <c r="J463" s="363"/>
      <c r="K463" s="253"/>
    </row>
    <row r="464" spans="1:11" s="311" customFormat="1" ht="25.5" customHeight="1" hidden="1">
      <c r="A464" s="258">
        <v>2060499</v>
      </c>
      <c r="B464" s="347" t="s">
        <v>762</v>
      </c>
      <c r="C464" s="341">
        <f t="shared" si="15"/>
        <v>0</v>
      </c>
      <c r="D464" s="362"/>
      <c r="E464" s="341">
        <f t="shared" si="16"/>
        <v>0</v>
      </c>
      <c r="F464" s="369"/>
      <c r="G464" s="369"/>
      <c r="H464" s="364"/>
      <c r="I464" s="364"/>
      <c r="J464" s="363"/>
      <c r="K464" s="253"/>
    </row>
    <row r="465" spans="1:11" s="311" customFormat="1" ht="25.5" customHeight="1" hidden="1">
      <c r="A465" s="258">
        <v>20605</v>
      </c>
      <c r="B465" s="347" t="s">
        <v>763</v>
      </c>
      <c r="C465" s="341">
        <f t="shared" si="15"/>
        <v>0</v>
      </c>
      <c r="D465" s="342">
        <f>SUM(D466:D469)</f>
        <v>0</v>
      </c>
      <c r="E465" s="341">
        <f t="shared" si="16"/>
        <v>0</v>
      </c>
      <c r="F465" s="367">
        <f>SUM(F466:F469)</f>
        <v>0</v>
      </c>
      <c r="G465" s="367">
        <f>SUM(G466:G469)</f>
        <v>0</v>
      </c>
      <c r="H465" s="364"/>
      <c r="I465" s="364"/>
      <c r="J465" s="363"/>
      <c r="K465" s="253"/>
    </row>
    <row r="466" spans="1:11" s="311" customFormat="1" ht="25.5" customHeight="1" hidden="1">
      <c r="A466" s="258">
        <v>2060501</v>
      </c>
      <c r="B466" s="347" t="s">
        <v>745</v>
      </c>
      <c r="C466" s="341">
        <f t="shared" si="15"/>
        <v>0</v>
      </c>
      <c r="D466" s="342"/>
      <c r="E466" s="341">
        <f t="shared" si="16"/>
        <v>0</v>
      </c>
      <c r="F466" s="372"/>
      <c r="G466" s="372"/>
      <c r="H466" s="341"/>
      <c r="I466" s="341"/>
      <c r="J466" s="363"/>
      <c r="K466" s="253"/>
    </row>
    <row r="467" spans="1:11" s="311" customFormat="1" ht="25.5" customHeight="1" hidden="1">
      <c r="A467" s="258">
        <v>2060502</v>
      </c>
      <c r="B467" s="340" t="s">
        <v>764</v>
      </c>
      <c r="C467" s="341">
        <f t="shared" si="15"/>
        <v>0</v>
      </c>
      <c r="D467" s="362"/>
      <c r="E467" s="341">
        <f t="shared" si="16"/>
        <v>0</v>
      </c>
      <c r="F467" s="369"/>
      <c r="G467" s="369"/>
      <c r="H467" s="364"/>
      <c r="I467" s="364"/>
      <c r="J467" s="363"/>
      <c r="K467" s="253"/>
    </row>
    <row r="468" spans="1:11" s="311" customFormat="1" ht="25.5" customHeight="1" hidden="1">
      <c r="A468" s="258">
        <v>2060503</v>
      </c>
      <c r="B468" s="340" t="s">
        <v>765</v>
      </c>
      <c r="C468" s="341">
        <f t="shared" si="15"/>
        <v>0</v>
      </c>
      <c r="D468" s="362"/>
      <c r="E468" s="341">
        <f t="shared" si="16"/>
        <v>0</v>
      </c>
      <c r="F468" s="369"/>
      <c r="G468" s="369"/>
      <c r="H468" s="364"/>
      <c r="I468" s="364"/>
      <c r="J468" s="363"/>
      <c r="K468" s="253"/>
    </row>
    <row r="469" spans="1:11" s="311" customFormat="1" ht="25.5" customHeight="1" hidden="1">
      <c r="A469" s="258">
        <v>2060599</v>
      </c>
      <c r="B469" s="340" t="s">
        <v>766</v>
      </c>
      <c r="C469" s="341">
        <f t="shared" si="15"/>
        <v>0</v>
      </c>
      <c r="D469" s="362"/>
      <c r="E469" s="341">
        <f t="shared" si="16"/>
        <v>0</v>
      </c>
      <c r="F469" s="369"/>
      <c r="G469" s="369"/>
      <c r="H469" s="364"/>
      <c r="I469" s="364"/>
      <c r="J469" s="363"/>
      <c r="K469" s="253"/>
    </row>
    <row r="470" spans="1:11" s="311" customFormat="1" ht="25.5" customHeight="1" hidden="1">
      <c r="A470" s="258">
        <v>20606</v>
      </c>
      <c r="B470" s="347" t="s">
        <v>767</v>
      </c>
      <c r="C470" s="341">
        <f t="shared" si="15"/>
        <v>0</v>
      </c>
      <c r="D470" s="342">
        <f>SUM(D471:D474)</f>
        <v>0</v>
      </c>
      <c r="E470" s="341">
        <f t="shared" si="16"/>
        <v>0</v>
      </c>
      <c r="F470" s="367">
        <f>SUM(F471:F474)</f>
        <v>0</v>
      </c>
      <c r="G470" s="367">
        <f>SUM(G471:G474)</f>
        <v>0</v>
      </c>
      <c r="H470" s="364"/>
      <c r="I470" s="364"/>
      <c r="J470" s="363"/>
      <c r="K470" s="253"/>
    </row>
    <row r="471" spans="1:11" s="311" customFormat="1" ht="25.5" customHeight="1" hidden="1">
      <c r="A471" s="258">
        <v>2060601</v>
      </c>
      <c r="B471" s="347" t="s">
        <v>768</v>
      </c>
      <c r="C471" s="341">
        <f t="shared" si="15"/>
        <v>0</v>
      </c>
      <c r="D471" s="342"/>
      <c r="E471" s="341">
        <f t="shared" si="16"/>
        <v>0</v>
      </c>
      <c r="F471" s="372"/>
      <c r="G471" s="372"/>
      <c r="H471" s="341"/>
      <c r="I471" s="341"/>
      <c r="J471" s="363"/>
      <c r="K471" s="253"/>
    </row>
    <row r="472" spans="1:11" s="311" customFormat="1" ht="25.5" customHeight="1" hidden="1">
      <c r="A472" s="258">
        <v>2060602</v>
      </c>
      <c r="B472" s="347" t="s">
        <v>769</v>
      </c>
      <c r="C472" s="341">
        <f t="shared" si="15"/>
        <v>0</v>
      </c>
      <c r="D472" s="362"/>
      <c r="E472" s="341">
        <f t="shared" si="16"/>
        <v>0</v>
      </c>
      <c r="F472" s="369"/>
      <c r="G472" s="369"/>
      <c r="H472" s="364"/>
      <c r="I472" s="364"/>
      <c r="J472" s="363"/>
      <c r="K472" s="253"/>
    </row>
    <row r="473" spans="1:11" s="311" customFormat="1" ht="25.5" customHeight="1" hidden="1">
      <c r="A473" s="258">
        <v>2060603</v>
      </c>
      <c r="B473" s="348" t="s">
        <v>770</v>
      </c>
      <c r="C473" s="341">
        <f t="shared" si="15"/>
        <v>0</v>
      </c>
      <c r="D473" s="362"/>
      <c r="E473" s="341">
        <f t="shared" si="16"/>
        <v>0</v>
      </c>
      <c r="F473" s="369"/>
      <c r="G473" s="369"/>
      <c r="H473" s="364"/>
      <c r="I473" s="364"/>
      <c r="J473" s="363"/>
      <c r="K473" s="253"/>
    </row>
    <row r="474" spans="1:11" s="311" customFormat="1" ht="25.5" customHeight="1" hidden="1">
      <c r="A474" s="258">
        <v>2060699</v>
      </c>
      <c r="B474" s="340" t="s">
        <v>771</v>
      </c>
      <c r="C474" s="341">
        <f t="shared" si="15"/>
        <v>0</v>
      </c>
      <c r="D474" s="362"/>
      <c r="E474" s="341">
        <f t="shared" si="16"/>
        <v>0</v>
      </c>
      <c r="F474" s="369"/>
      <c r="G474" s="369"/>
      <c r="H474" s="364"/>
      <c r="I474" s="364"/>
      <c r="J474" s="363"/>
      <c r="K474" s="253"/>
    </row>
    <row r="475" spans="1:11" s="311" customFormat="1" ht="18" customHeight="1">
      <c r="A475" s="258">
        <v>20607</v>
      </c>
      <c r="B475" s="340" t="s">
        <v>772</v>
      </c>
      <c r="C475" s="341">
        <f t="shared" si="15"/>
        <v>80</v>
      </c>
      <c r="D475" s="344">
        <f>SUM(D476:D481)</f>
        <v>80</v>
      </c>
      <c r="E475" s="341">
        <f t="shared" si="16"/>
        <v>80</v>
      </c>
      <c r="F475" s="368">
        <f>SUM(F476:F481)</f>
        <v>0</v>
      </c>
      <c r="G475" s="368">
        <f>SUM(G476:G481)</f>
        <v>0</v>
      </c>
      <c r="H475" s="346"/>
      <c r="I475" s="346"/>
      <c r="J475" s="345"/>
      <c r="K475" s="253"/>
    </row>
    <row r="476" spans="1:11" s="311" customFormat="1" ht="18" customHeight="1">
      <c r="A476" s="258">
        <v>2060701</v>
      </c>
      <c r="B476" s="340" t="s">
        <v>745</v>
      </c>
      <c r="C476" s="341">
        <f t="shared" si="15"/>
        <v>80</v>
      </c>
      <c r="D476" s="344">
        <v>80</v>
      </c>
      <c r="E476" s="341">
        <f t="shared" si="16"/>
        <v>80</v>
      </c>
      <c r="F476" s="368"/>
      <c r="G476" s="368"/>
      <c r="H476" s="346"/>
      <c r="I476" s="346"/>
      <c r="J476" s="345"/>
      <c r="K476" s="253"/>
    </row>
    <row r="477" spans="1:11" s="311" customFormat="1" ht="25.5" customHeight="1" hidden="1">
      <c r="A477" s="258">
        <v>2060702</v>
      </c>
      <c r="B477" s="347" t="s">
        <v>773</v>
      </c>
      <c r="C477" s="341">
        <f t="shared" si="15"/>
        <v>0</v>
      </c>
      <c r="D477" s="344"/>
      <c r="E477" s="341">
        <f t="shared" si="16"/>
        <v>0</v>
      </c>
      <c r="F477" s="369"/>
      <c r="G477" s="369"/>
      <c r="H477" s="364"/>
      <c r="I477" s="364"/>
      <c r="J477" s="363"/>
      <c r="K477" s="253"/>
    </row>
    <row r="478" spans="1:11" s="311" customFormat="1" ht="25.5" customHeight="1" hidden="1">
      <c r="A478" s="258">
        <v>2060703</v>
      </c>
      <c r="B478" s="347" t="s">
        <v>774</v>
      </c>
      <c r="C478" s="341">
        <f t="shared" si="15"/>
        <v>0</v>
      </c>
      <c r="D478" s="344"/>
      <c r="E478" s="341">
        <f t="shared" si="16"/>
        <v>0</v>
      </c>
      <c r="F478" s="369"/>
      <c r="G478" s="369"/>
      <c r="H478" s="364"/>
      <c r="I478" s="364"/>
      <c r="J478" s="363"/>
      <c r="K478" s="253"/>
    </row>
    <row r="479" spans="1:11" s="311" customFormat="1" ht="25.5" customHeight="1" hidden="1">
      <c r="A479" s="258">
        <v>2060704</v>
      </c>
      <c r="B479" s="347" t="s">
        <v>775</v>
      </c>
      <c r="C479" s="341">
        <f t="shared" si="15"/>
        <v>0</v>
      </c>
      <c r="D479" s="362"/>
      <c r="E479" s="341">
        <f t="shared" si="16"/>
        <v>0</v>
      </c>
      <c r="F479" s="369"/>
      <c r="G479" s="369"/>
      <c r="H479" s="364"/>
      <c r="I479" s="364"/>
      <c r="J479" s="363"/>
      <c r="K479" s="253"/>
    </row>
    <row r="480" spans="1:11" s="311" customFormat="1" ht="25.5" customHeight="1" hidden="1">
      <c r="A480" s="258">
        <v>2060705</v>
      </c>
      <c r="B480" s="340" t="s">
        <v>776</v>
      </c>
      <c r="C480" s="341">
        <f t="shared" si="15"/>
        <v>0</v>
      </c>
      <c r="D480" s="362"/>
      <c r="E480" s="341">
        <f t="shared" si="16"/>
        <v>0</v>
      </c>
      <c r="F480" s="369"/>
      <c r="G480" s="369"/>
      <c r="H480" s="364"/>
      <c r="I480" s="364"/>
      <c r="J480" s="363"/>
      <c r="K480" s="253"/>
    </row>
    <row r="481" spans="1:11" s="311" customFormat="1" ht="25.5" customHeight="1" hidden="1">
      <c r="A481" s="258">
        <v>2060799</v>
      </c>
      <c r="B481" s="340" t="s">
        <v>777</v>
      </c>
      <c r="C481" s="341">
        <f t="shared" si="15"/>
        <v>0</v>
      </c>
      <c r="D481" s="362"/>
      <c r="E481" s="341">
        <f t="shared" si="16"/>
        <v>0</v>
      </c>
      <c r="F481" s="369"/>
      <c r="G481" s="369"/>
      <c r="H481" s="364"/>
      <c r="I481" s="364"/>
      <c r="J481" s="363"/>
      <c r="K481" s="253"/>
    </row>
    <row r="482" spans="1:11" s="311" customFormat="1" ht="25.5" customHeight="1" hidden="1">
      <c r="A482" s="258">
        <v>20608</v>
      </c>
      <c r="B482" s="340" t="s">
        <v>778</v>
      </c>
      <c r="C482" s="341">
        <f t="shared" si="15"/>
        <v>0</v>
      </c>
      <c r="D482" s="342">
        <f>SUM(D483:D485)</f>
        <v>0</v>
      </c>
      <c r="E482" s="341">
        <f t="shared" si="16"/>
        <v>0</v>
      </c>
      <c r="F482" s="367">
        <f>SUM(F483:F485)</f>
        <v>0</v>
      </c>
      <c r="G482" s="367">
        <f>SUM(G483:G485)</f>
        <v>0</v>
      </c>
      <c r="H482" s="364"/>
      <c r="I482" s="364"/>
      <c r="J482" s="363"/>
      <c r="K482" s="253"/>
    </row>
    <row r="483" spans="1:11" s="311" customFormat="1" ht="25.5" customHeight="1" hidden="1">
      <c r="A483" s="258">
        <v>2060801</v>
      </c>
      <c r="B483" s="347" t="s">
        <v>779</v>
      </c>
      <c r="C483" s="341">
        <f t="shared" si="15"/>
        <v>0</v>
      </c>
      <c r="D483" s="342"/>
      <c r="E483" s="341">
        <f t="shared" si="16"/>
        <v>0</v>
      </c>
      <c r="F483" s="372"/>
      <c r="G483" s="372"/>
      <c r="H483" s="341"/>
      <c r="I483" s="341"/>
      <c r="J483" s="363"/>
      <c r="K483" s="253"/>
    </row>
    <row r="484" spans="1:11" s="311" customFormat="1" ht="25.5" customHeight="1" hidden="1">
      <c r="A484" s="258">
        <v>2060802</v>
      </c>
      <c r="B484" s="347" t="s">
        <v>780</v>
      </c>
      <c r="C484" s="341">
        <f t="shared" si="15"/>
        <v>0</v>
      </c>
      <c r="D484" s="362"/>
      <c r="E484" s="341">
        <f t="shared" si="16"/>
        <v>0</v>
      </c>
      <c r="F484" s="369"/>
      <c r="G484" s="369"/>
      <c r="H484" s="364"/>
      <c r="I484" s="364"/>
      <c r="J484" s="363"/>
      <c r="K484" s="253"/>
    </row>
    <row r="485" spans="1:11" s="311" customFormat="1" ht="25.5" customHeight="1" hidden="1">
      <c r="A485" s="258">
        <v>2060899</v>
      </c>
      <c r="B485" s="347" t="s">
        <v>781</v>
      </c>
      <c r="C485" s="341">
        <f t="shared" si="15"/>
        <v>0</v>
      </c>
      <c r="D485" s="362"/>
      <c r="E485" s="341">
        <f t="shared" si="16"/>
        <v>0</v>
      </c>
      <c r="F485" s="369"/>
      <c r="G485" s="369"/>
      <c r="H485" s="364"/>
      <c r="I485" s="364"/>
      <c r="J485" s="363"/>
      <c r="K485" s="253"/>
    </row>
    <row r="486" spans="1:11" s="311" customFormat="1" ht="25.5" customHeight="1" hidden="1">
      <c r="A486" s="258">
        <v>20609</v>
      </c>
      <c r="B486" s="377" t="s">
        <v>782</v>
      </c>
      <c r="C486" s="341">
        <f t="shared" si="15"/>
        <v>0</v>
      </c>
      <c r="D486" s="342">
        <f>SUM(D487:D488)</f>
        <v>0</v>
      </c>
      <c r="E486" s="341">
        <f t="shared" si="16"/>
        <v>0</v>
      </c>
      <c r="F486" s="367">
        <f>SUM(F487:F488)</f>
        <v>0</v>
      </c>
      <c r="G486" s="367">
        <f>SUM(G487:G488)</f>
        <v>0</v>
      </c>
      <c r="H486" s="364"/>
      <c r="I486" s="364"/>
      <c r="J486" s="363"/>
      <c r="K486" s="253"/>
    </row>
    <row r="487" spans="1:11" s="311" customFormat="1" ht="25.5" customHeight="1" hidden="1">
      <c r="A487" s="258">
        <v>2060901</v>
      </c>
      <c r="B487" s="377" t="s">
        <v>783</v>
      </c>
      <c r="C487" s="341">
        <f t="shared" si="15"/>
        <v>0</v>
      </c>
      <c r="D487" s="342"/>
      <c r="E487" s="341">
        <f t="shared" si="16"/>
        <v>0</v>
      </c>
      <c r="F487" s="372"/>
      <c r="G487" s="372"/>
      <c r="H487" s="341"/>
      <c r="I487" s="341"/>
      <c r="J487" s="363"/>
      <c r="K487" s="253"/>
    </row>
    <row r="488" spans="1:11" s="311" customFormat="1" ht="25.5" customHeight="1" hidden="1">
      <c r="A488" s="258">
        <v>2060902</v>
      </c>
      <c r="B488" s="377" t="s">
        <v>784</v>
      </c>
      <c r="C488" s="341">
        <f t="shared" si="15"/>
        <v>0</v>
      </c>
      <c r="D488" s="362"/>
      <c r="E488" s="341">
        <f t="shared" si="16"/>
        <v>0</v>
      </c>
      <c r="F488" s="369"/>
      <c r="G488" s="369"/>
      <c r="H488" s="364"/>
      <c r="I488" s="364"/>
      <c r="J488" s="363"/>
      <c r="K488" s="253"/>
    </row>
    <row r="489" spans="1:11" s="311" customFormat="1" ht="25.5" customHeight="1" hidden="1">
      <c r="A489" s="258">
        <v>2060999</v>
      </c>
      <c r="B489" s="377" t="s">
        <v>1563</v>
      </c>
      <c r="C489" s="341">
        <f t="shared" si="15"/>
        <v>0</v>
      </c>
      <c r="D489" s="362"/>
      <c r="E489" s="341">
        <f t="shared" si="16"/>
        <v>0</v>
      </c>
      <c r="F489" s="369"/>
      <c r="G489" s="369"/>
      <c r="H489" s="364"/>
      <c r="I489" s="364"/>
      <c r="J489" s="363"/>
      <c r="K489" s="253"/>
    </row>
    <row r="490" spans="1:11" s="311" customFormat="1" ht="18" customHeight="1">
      <c r="A490" s="258">
        <v>20699</v>
      </c>
      <c r="B490" s="340" t="s">
        <v>785</v>
      </c>
      <c r="C490" s="341">
        <f t="shared" si="15"/>
        <v>100</v>
      </c>
      <c r="D490" s="344">
        <f>SUM(D491:D494)</f>
        <v>100</v>
      </c>
      <c r="E490" s="341">
        <f t="shared" si="16"/>
        <v>100</v>
      </c>
      <c r="F490" s="368">
        <f>SUM(F491:F494)</f>
        <v>0</v>
      </c>
      <c r="G490" s="368">
        <f>SUM(G491:G494)</f>
        <v>0</v>
      </c>
      <c r="H490" s="346"/>
      <c r="I490" s="346"/>
      <c r="J490" s="345"/>
      <c r="K490" s="253"/>
    </row>
    <row r="491" spans="1:11" s="311" customFormat="1" ht="25.5" customHeight="1" hidden="1">
      <c r="A491" s="258">
        <v>2069901</v>
      </c>
      <c r="B491" s="340" t="s">
        <v>786</v>
      </c>
      <c r="C491" s="341">
        <f t="shared" si="15"/>
        <v>0</v>
      </c>
      <c r="D491" s="362"/>
      <c r="E491" s="341">
        <f t="shared" si="16"/>
        <v>0</v>
      </c>
      <c r="F491" s="369"/>
      <c r="G491" s="369"/>
      <c r="H491" s="364"/>
      <c r="I491" s="364"/>
      <c r="J491" s="363"/>
      <c r="K491" s="253"/>
    </row>
    <row r="492" spans="1:11" s="311" customFormat="1" ht="25.5" customHeight="1" hidden="1">
      <c r="A492" s="258">
        <v>2069902</v>
      </c>
      <c r="B492" s="347" t="s">
        <v>787</v>
      </c>
      <c r="C492" s="341">
        <f t="shared" si="15"/>
        <v>0</v>
      </c>
      <c r="D492" s="362"/>
      <c r="E492" s="341">
        <f t="shared" si="16"/>
        <v>0</v>
      </c>
      <c r="F492" s="369"/>
      <c r="G492" s="369"/>
      <c r="H492" s="364"/>
      <c r="I492" s="364"/>
      <c r="J492" s="363"/>
      <c r="K492" s="253"/>
    </row>
    <row r="493" spans="1:11" s="311" customFormat="1" ht="25.5" customHeight="1" hidden="1">
      <c r="A493" s="258">
        <v>2069903</v>
      </c>
      <c r="B493" s="347" t="s">
        <v>788</v>
      </c>
      <c r="C493" s="341">
        <f t="shared" si="15"/>
        <v>0</v>
      </c>
      <c r="D493" s="362"/>
      <c r="E493" s="341">
        <f t="shared" si="16"/>
        <v>0</v>
      </c>
      <c r="F493" s="369"/>
      <c r="G493" s="369"/>
      <c r="H493" s="364"/>
      <c r="I493" s="364"/>
      <c r="J493" s="363"/>
      <c r="K493" s="253"/>
    </row>
    <row r="494" spans="1:11" s="311" customFormat="1" ht="18" customHeight="1">
      <c r="A494" s="258">
        <v>2069999</v>
      </c>
      <c r="B494" s="340" t="s">
        <v>789</v>
      </c>
      <c r="C494" s="341">
        <f t="shared" si="15"/>
        <v>100</v>
      </c>
      <c r="D494" s="344">
        <v>100</v>
      </c>
      <c r="E494" s="341">
        <f t="shared" si="16"/>
        <v>100</v>
      </c>
      <c r="F494" s="368"/>
      <c r="G494" s="368"/>
      <c r="H494" s="346"/>
      <c r="I494" s="346"/>
      <c r="J494" s="345"/>
      <c r="K494" s="253"/>
    </row>
    <row r="495" spans="1:11" s="311" customFormat="1" ht="18" customHeight="1">
      <c r="A495" s="258">
        <v>207</v>
      </c>
      <c r="B495" s="370" t="s">
        <v>1484</v>
      </c>
      <c r="C495" s="336">
        <f t="shared" si="15"/>
        <v>3541</v>
      </c>
      <c r="D495" s="376">
        <f>D496+D512+D520+D531+D540+D548</f>
        <v>3541</v>
      </c>
      <c r="E495" s="336">
        <f t="shared" si="16"/>
        <v>3286</v>
      </c>
      <c r="F495" s="378">
        <f>F496+F512+F520+F531+F540+F548</f>
        <v>255</v>
      </c>
      <c r="G495" s="368">
        <f>G496+G512+G520+G531+G540+G548</f>
        <v>0</v>
      </c>
      <c r="H495" s="346"/>
      <c r="I495" s="346"/>
      <c r="J495" s="345"/>
      <c r="K495" s="253"/>
    </row>
    <row r="496" spans="1:11" s="311" customFormat="1" ht="18" customHeight="1">
      <c r="A496" s="258">
        <v>20701</v>
      </c>
      <c r="B496" s="340" t="s">
        <v>1564</v>
      </c>
      <c r="C496" s="341">
        <f t="shared" si="15"/>
        <v>806</v>
      </c>
      <c r="D496" s="344">
        <f>SUM(D497:D511)</f>
        <v>806</v>
      </c>
      <c r="E496" s="341">
        <f t="shared" si="16"/>
        <v>806</v>
      </c>
      <c r="F496" s="368">
        <f>SUM(F497:F511)</f>
        <v>0</v>
      </c>
      <c r="G496" s="368">
        <f>SUM(G497:G511)</f>
        <v>0</v>
      </c>
      <c r="H496" s="346"/>
      <c r="I496" s="346"/>
      <c r="J496" s="345"/>
      <c r="K496" s="253"/>
    </row>
    <row r="497" spans="1:11" s="311" customFormat="1" ht="18" customHeight="1">
      <c r="A497" s="258">
        <v>2070101</v>
      </c>
      <c r="B497" s="340" t="s">
        <v>453</v>
      </c>
      <c r="C497" s="341">
        <f t="shared" si="15"/>
        <v>193</v>
      </c>
      <c r="D497" s="344">
        <v>193</v>
      </c>
      <c r="E497" s="341">
        <f t="shared" si="16"/>
        <v>193</v>
      </c>
      <c r="F497" s="345"/>
      <c r="G497" s="345"/>
      <c r="H497" s="346"/>
      <c r="I497" s="346"/>
      <c r="J497" s="345"/>
      <c r="K497" s="253"/>
    </row>
    <row r="498" spans="1:11" s="311" customFormat="1" ht="25.5" customHeight="1" hidden="1">
      <c r="A498" s="258">
        <v>2070102</v>
      </c>
      <c r="B498" s="348" t="s">
        <v>454</v>
      </c>
      <c r="C498" s="341">
        <f t="shared" si="15"/>
        <v>0</v>
      </c>
      <c r="D498" s="344"/>
      <c r="E498" s="341">
        <f t="shared" si="16"/>
        <v>0</v>
      </c>
      <c r="F498" s="363"/>
      <c r="G498" s="363"/>
      <c r="H498" s="364"/>
      <c r="I498" s="364"/>
      <c r="J498" s="363"/>
      <c r="K498" s="253"/>
    </row>
    <row r="499" spans="1:14" s="310" customFormat="1" ht="25.5" customHeight="1" hidden="1">
      <c r="A499" s="258">
        <v>2070103</v>
      </c>
      <c r="B499" s="348" t="s">
        <v>455</v>
      </c>
      <c r="C499" s="341">
        <f t="shared" si="15"/>
        <v>0</v>
      </c>
      <c r="D499" s="344"/>
      <c r="E499" s="341">
        <f t="shared" si="16"/>
        <v>0</v>
      </c>
      <c r="F499" s="363"/>
      <c r="G499" s="363"/>
      <c r="H499" s="364"/>
      <c r="I499" s="364"/>
      <c r="J499" s="363"/>
      <c r="K499" s="253"/>
      <c r="L499" s="311"/>
      <c r="M499" s="311"/>
      <c r="N499" s="311"/>
    </row>
    <row r="500" spans="1:11" s="311" customFormat="1" ht="18" customHeight="1">
      <c r="A500" s="258">
        <v>2070104</v>
      </c>
      <c r="B500" s="340" t="s">
        <v>792</v>
      </c>
      <c r="C500" s="341">
        <f t="shared" si="15"/>
        <v>200</v>
      </c>
      <c r="D500" s="344">
        <v>200</v>
      </c>
      <c r="E500" s="341">
        <f t="shared" si="16"/>
        <v>200</v>
      </c>
      <c r="F500" s="345"/>
      <c r="G500" s="345"/>
      <c r="H500" s="346"/>
      <c r="I500" s="346"/>
      <c r="J500" s="345"/>
      <c r="K500" s="253"/>
    </row>
    <row r="501" spans="1:11" s="311" customFormat="1" ht="25.5" customHeight="1" hidden="1">
      <c r="A501" s="258">
        <v>2070105</v>
      </c>
      <c r="B501" s="348" t="s">
        <v>793</v>
      </c>
      <c r="C501" s="341">
        <f t="shared" si="15"/>
        <v>0</v>
      </c>
      <c r="D501" s="344"/>
      <c r="E501" s="341">
        <f t="shared" si="16"/>
        <v>0</v>
      </c>
      <c r="F501" s="363"/>
      <c r="G501" s="363"/>
      <c r="H501" s="364"/>
      <c r="I501" s="364"/>
      <c r="J501" s="363"/>
      <c r="K501" s="253"/>
    </row>
    <row r="502" spans="1:11" s="311" customFormat="1" ht="25.5" customHeight="1" hidden="1">
      <c r="A502" s="258">
        <v>2070106</v>
      </c>
      <c r="B502" s="348" t="s">
        <v>794</v>
      </c>
      <c r="C502" s="341">
        <f t="shared" si="15"/>
        <v>0</v>
      </c>
      <c r="D502" s="344"/>
      <c r="E502" s="341">
        <f t="shared" si="16"/>
        <v>0</v>
      </c>
      <c r="F502" s="363"/>
      <c r="G502" s="363"/>
      <c r="H502" s="364"/>
      <c r="I502" s="364"/>
      <c r="J502" s="363"/>
      <c r="K502" s="253"/>
    </row>
    <row r="503" spans="1:11" s="311" customFormat="1" ht="25.5" customHeight="1" hidden="1">
      <c r="A503" s="258">
        <v>2070107</v>
      </c>
      <c r="B503" s="348" t="s">
        <v>795</v>
      </c>
      <c r="C503" s="341">
        <f t="shared" si="15"/>
        <v>0</v>
      </c>
      <c r="D503" s="344"/>
      <c r="E503" s="341">
        <f t="shared" si="16"/>
        <v>0</v>
      </c>
      <c r="F503" s="363"/>
      <c r="G503" s="363"/>
      <c r="H503" s="364"/>
      <c r="I503" s="364"/>
      <c r="J503" s="363"/>
      <c r="K503" s="253"/>
    </row>
    <row r="504" spans="1:11" s="311" customFormat="1" ht="18" customHeight="1">
      <c r="A504" s="258">
        <v>2070108</v>
      </c>
      <c r="B504" s="340" t="s">
        <v>796</v>
      </c>
      <c r="C504" s="341">
        <f t="shared" si="15"/>
        <v>14</v>
      </c>
      <c r="D504" s="344">
        <v>14</v>
      </c>
      <c r="E504" s="341">
        <f t="shared" si="16"/>
        <v>14</v>
      </c>
      <c r="F504" s="345"/>
      <c r="G504" s="345"/>
      <c r="H504" s="346"/>
      <c r="I504" s="346"/>
      <c r="J504" s="345"/>
      <c r="K504" s="253"/>
    </row>
    <row r="505" spans="1:11" s="311" customFormat="1" ht="18" customHeight="1">
      <c r="A505" s="258">
        <v>2070109</v>
      </c>
      <c r="B505" s="340" t="s">
        <v>797</v>
      </c>
      <c r="C505" s="341">
        <f t="shared" si="15"/>
        <v>212</v>
      </c>
      <c r="D505" s="344">
        <v>212</v>
      </c>
      <c r="E505" s="341">
        <f t="shared" si="16"/>
        <v>212</v>
      </c>
      <c r="F505" s="345"/>
      <c r="G505" s="345"/>
      <c r="H505" s="346"/>
      <c r="I505" s="346"/>
      <c r="J505" s="345"/>
      <c r="K505" s="253"/>
    </row>
    <row r="506" spans="1:11" s="311" customFormat="1" ht="25.5" customHeight="1" hidden="1">
      <c r="A506" s="258">
        <v>2070110</v>
      </c>
      <c r="B506" s="348" t="s">
        <v>1565</v>
      </c>
      <c r="C506" s="341">
        <f t="shared" si="15"/>
        <v>0</v>
      </c>
      <c r="D506" s="344"/>
      <c r="E506" s="341">
        <f t="shared" si="16"/>
        <v>0</v>
      </c>
      <c r="F506" s="363"/>
      <c r="G506" s="363"/>
      <c r="H506" s="364"/>
      <c r="I506" s="364"/>
      <c r="J506" s="363"/>
      <c r="K506" s="253"/>
    </row>
    <row r="507" spans="1:11" s="311" customFormat="1" ht="18" customHeight="1">
      <c r="A507" s="258">
        <v>2070111</v>
      </c>
      <c r="B507" s="340" t="s">
        <v>799</v>
      </c>
      <c r="C507" s="341">
        <f t="shared" si="15"/>
        <v>10</v>
      </c>
      <c r="D507" s="344">
        <v>10</v>
      </c>
      <c r="E507" s="341">
        <f t="shared" si="16"/>
        <v>10</v>
      </c>
      <c r="F507" s="345"/>
      <c r="G507" s="345"/>
      <c r="H507" s="346"/>
      <c r="I507" s="346"/>
      <c r="J507" s="345"/>
      <c r="K507" s="253"/>
    </row>
    <row r="508" spans="1:11" s="311" customFormat="1" ht="18" customHeight="1">
      <c r="A508" s="258">
        <v>2070112</v>
      </c>
      <c r="B508" s="340" t="s">
        <v>1566</v>
      </c>
      <c r="C508" s="341">
        <f t="shared" si="15"/>
        <v>83</v>
      </c>
      <c r="D508" s="344">
        <v>83</v>
      </c>
      <c r="E508" s="341">
        <f t="shared" si="16"/>
        <v>83</v>
      </c>
      <c r="F508" s="345"/>
      <c r="G508" s="345"/>
      <c r="H508" s="346"/>
      <c r="I508" s="346"/>
      <c r="J508" s="345"/>
      <c r="K508" s="253"/>
    </row>
    <row r="509" spans="1:11" s="311" customFormat="1" ht="25.5" customHeight="1" hidden="1">
      <c r="A509" s="258">
        <v>2070113</v>
      </c>
      <c r="B509" s="348" t="s">
        <v>1567</v>
      </c>
      <c r="C509" s="341">
        <f t="shared" si="15"/>
        <v>0</v>
      </c>
      <c r="D509" s="344"/>
      <c r="E509" s="341">
        <f t="shared" si="16"/>
        <v>0</v>
      </c>
      <c r="F509" s="363"/>
      <c r="G509" s="363"/>
      <c r="H509" s="364"/>
      <c r="I509" s="364"/>
      <c r="J509" s="363"/>
      <c r="K509" s="253"/>
    </row>
    <row r="510" spans="1:11" s="311" customFormat="1" ht="25.5" customHeight="1" hidden="1">
      <c r="A510" s="258">
        <v>2070114</v>
      </c>
      <c r="B510" s="348" t="s">
        <v>1568</v>
      </c>
      <c r="C510" s="341">
        <f t="shared" si="15"/>
        <v>0</v>
      </c>
      <c r="D510" s="344"/>
      <c r="E510" s="341">
        <f t="shared" si="16"/>
        <v>0</v>
      </c>
      <c r="F510" s="363"/>
      <c r="G510" s="363"/>
      <c r="H510" s="364"/>
      <c r="I510" s="364"/>
      <c r="J510" s="363"/>
      <c r="K510" s="253"/>
    </row>
    <row r="511" spans="1:11" s="311" customFormat="1" ht="18" customHeight="1">
      <c r="A511" s="258">
        <v>2070199</v>
      </c>
      <c r="B511" s="340" t="s">
        <v>1569</v>
      </c>
      <c r="C511" s="341">
        <f t="shared" si="15"/>
        <v>94</v>
      </c>
      <c r="D511" s="344">
        <v>94</v>
      </c>
      <c r="E511" s="341">
        <f t="shared" si="16"/>
        <v>94</v>
      </c>
      <c r="F511" s="345"/>
      <c r="G511" s="345"/>
      <c r="H511" s="346"/>
      <c r="I511" s="346"/>
      <c r="J511" s="345"/>
      <c r="K511" s="253"/>
    </row>
    <row r="512" spans="1:11" s="311" customFormat="1" ht="18" customHeight="1">
      <c r="A512" s="258">
        <v>20702</v>
      </c>
      <c r="B512" s="340" t="s">
        <v>802</v>
      </c>
      <c r="C512" s="341">
        <f t="shared" si="15"/>
        <v>1037</v>
      </c>
      <c r="D512" s="344">
        <f>SUM(D513:D519)</f>
        <v>1037</v>
      </c>
      <c r="E512" s="341">
        <f t="shared" si="16"/>
        <v>782</v>
      </c>
      <c r="F512" s="345">
        <f>SUM(F513:F519)</f>
        <v>255</v>
      </c>
      <c r="G512" s="368">
        <f>SUM(G513:G519)</f>
        <v>0</v>
      </c>
      <c r="H512" s="346"/>
      <c r="I512" s="346"/>
      <c r="J512" s="345"/>
      <c r="K512" s="253"/>
    </row>
    <row r="513" spans="1:11" s="311" customFormat="1" ht="25.5" customHeight="1" hidden="1">
      <c r="A513" s="258">
        <v>2070201</v>
      </c>
      <c r="B513" s="348" t="s">
        <v>453</v>
      </c>
      <c r="C513" s="341">
        <f t="shared" si="15"/>
        <v>0</v>
      </c>
      <c r="D513" s="344"/>
      <c r="E513" s="341">
        <f t="shared" si="16"/>
        <v>0</v>
      </c>
      <c r="F513" s="363"/>
      <c r="G513" s="363"/>
      <c r="H513" s="364"/>
      <c r="I513" s="364"/>
      <c r="J513" s="363"/>
      <c r="K513" s="253"/>
    </row>
    <row r="514" spans="1:11" s="311" customFormat="1" ht="25.5" customHeight="1" hidden="1">
      <c r="A514" s="258">
        <v>2070202</v>
      </c>
      <c r="B514" s="348" t="s">
        <v>454</v>
      </c>
      <c r="C514" s="341">
        <f t="shared" si="15"/>
        <v>0</v>
      </c>
      <c r="D514" s="344"/>
      <c r="E514" s="341">
        <f t="shared" si="16"/>
        <v>0</v>
      </c>
      <c r="F514" s="363"/>
      <c r="G514" s="363"/>
      <c r="H514" s="364"/>
      <c r="I514" s="364"/>
      <c r="J514" s="363"/>
      <c r="K514" s="253"/>
    </row>
    <row r="515" spans="1:11" s="311" customFormat="1" ht="25.5" customHeight="1" hidden="1">
      <c r="A515" s="258">
        <v>2070203</v>
      </c>
      <c r="B515" s="348" t="s">
        <v>455</v>
      </c>
      <c r="C515" s="341">
        <f t="shared" si="15"/>
        <v>0</v>
      </c>
      <c r="D515" s="344"/>
      <c r="E515" s="341">
        <f t="shared" si="16"/>
        <v>0</v>
      </c>
      <c r="F515" s="363"/>
      <c r="G515" s="363"/>
      <c r="H515" s="364"/>
      <c r="I515" s="364"/>
      <c r="J515" s="363"/>
      <c r="K515" s="253"/>
    </row>
    <row r="516" spans="1:11" s="311" customFormat="1" ht="18" customHeight="1">
      <c r="A516" s="258">
        <v>2070204</v>
      </c>
      <c r="B516" s="340" t="s">
        <v>803</v>
      </c>
      <c r="C516" s="341">
        <f t="shared" si="15"/>
        <v>847</v>
      </c>
      <c r="D516" s="344">
        <v>847</v>
      </c>
      <c r="E516" s="341">
        <f t="shared" si="16"/>
        <v>592</v>
      </c>
      <c r="F516" s="345">
        <v>255</v>
      </c>
      <c r="G516" s="345"/>
      <c r="H516" s="346"/>
      <c r="I516" s="346"/>
      <c r="J516" s="345"/>
      <c r="K516" s="253"/>
    </row>
    <row r="517" spans="1:11" s="311" customFormat="1" ht="18" customHeight="1">
      <c r="A517" s="258">
        <v>2070205</v>
      </c>
      <c r="B517" s="340" t="s">
        <v>804</v>
      </c>
      <c r="C517" s="341">
        <f aca="true" t="shared" si="17" ref="C517:C580">E517+F517+G517</f>
        <v>79</v>
      </c>
      <c r="D517" s="344">
        <v>79</v>
      </c>
      <c r="E517" s="341">
        <f aca="true" t="shared" si="18" ref="E517:E580">D517-F517</f>
        <v>79</v>
      </c>
      <c r="F517" s="345"/>
      <c r="G517" s="345"/>
      <c r="H517" s="346"/>
      <c r="I517" s="346"/>
      <c r="J517" s="345"/>
      <c r="K517" s="253"/>
    </row>
    <row r="518" spans="1:11" s="311" customFormat="1" ht="25.5" customHeight="1" hidden="1">
      <c r="A518" s="258">
        <v>2070206</v>
      </c>
      <c r="B518" s="348" t="s">
        <v>805</v>
      </c>
      <c r="C518" s="341">
        <f t="shared" si="17"/>
        <v>0</v>
      </c>
      <c r="D518" s="344"/>
      <c r="E518" s="341">
        <f t="shared" si="18"/>
        <v>0</v>
      </c>
      <c r="F518" s="363"/>
      <c r="G518" s="363"/>
      <c r="H518" s="364"/>
      <c r="I518" s="364"/>
      <c r="J518" s="363"/>
      <c r="K518" s="253"/>
    </row>
    <row r="519" spans="1:11" s="311" customFormat="1" ht="18" customHeight="1">
      <c r="A519" s="258">
        <v>2070299</v>
      </c>
      <c r="B519" s="340" t="s">
        <v>806</v>
      </c>
      <c r="C519" s="341">
        <f t="shared" si="17"/>
        <v>111</v>
      </c>
      <c r="D519" s="344">
        <v>111</v>
      </c>
      <c r="E519" s="341">
        <f t="shared" si="18"/>
        <v>111</v>
      </c>
      <c r="F519" s="345"/>
      <c r="G519" s="345"/>
      <c r="H519" s="346"/>
      <c r="I519" s="346"/>
      <c r="J519" s="345"/>
      <c r="K519" s="253"/>
    </row>
    <row r="520" spans="1:11" s="311" customFormat="1" ht="18" customHeight="1">
      <c r="A520" s="258">
        <v>20703</v>
      </c>
      <c r="B520" s="340" t="s">
        <v>807</v>
      </c>
      <c r="C520" s="341">
        <f t="shared" si="17"/>
        <v>157</v>
      </c>
      <c r="D520" s="344">
        <f>SUM(D521:D530)</f>
        <v>157</v>
      </c>
      <c r="E520" s="341">
        <f t="shared" si="18"/>
        <v>157</v>
      </c>
      <c r="F520" s="368">
        <f>SUM(F521:F530)</f>
        <v>0</v>
      </c>
      <c r="G520" s="368">
        <f>SUM(G521:G530)</f>
        <v>0</v>
      </c>
      <c r="H520" s="346"/>
      <c r="I520" s="346"/>
      <c r="J520" s="345"/>
      <c r="K520" s="253"/>
    </row>
    <row r="521" spans="1:11" s="311" customFormat="1" ht="25.5" customHeight="1" hidden="1">
      <c r="A521" s="258">
        <v>2070301</v>
      </c>
      <c r="B521" s="348" t="s">
        <v>453</v>
      </c>
      <c r="C521" s="341">
        <f t="shared" si="17"/>
        <v>0</v>
      </c>
      <c r="D521" s="362"/>
      <c r="E521" s="341">
        <f t="shared" si="18"/>
        <v>0</v>
      </c>
      <c r="F521" s="369"/>
      <c r="G521" s="369"/>
      <c r="H521" s="364"/>
      <c r="I521" s="364"/>
      <c r="J521" s="363"/>
      <c r="K521" s="253"/>
    </row>
    <row r="522" spans="1:11" s="311" customFormat="1" ht="25.5" customHeight="1" hidden="1">
      <c r="A522" s="258">
        <v>2070302</v>
      </c>
      <c r="B522" s="348" t="s">
        <v>454</v>
      </c>
      <c r="C522" s="341">
        <f t="shared" si="17"/>
        <v>0</v>
      </c>
      <c r="D522" s="362"/>
      <c r="E522" s="341">
        <f t="shared" si="18"/>
        <v>0</v>
      </c>
      <c r="F522" s="369"/>
      <c r="G522" s="369"/>
      <c r="H522" s="364"/>
      <c r="I522" s="364"/>
      <c r="J522" s="363"/>
      <c r="K522" s="253"/>
    </row>
    <row r="523" spans="1:11" s="311" customFormat="1" ht="25.5" customHeight="1" hidden="1">
      <c r="A523" s="258">
        <v>2070303</v>
      </c>
      <c r="B523" s="348" t="s">
        <v>455</v>
      </c>
      <c r="C523" s="341">
        <f t="shared" si="17"/>
        <v>0</v>
      </c>
      <c r="D523" s="362"/>
      <c r="E523" s="341">
        <f t="shared" si="18"/>
        <v>0</v>
      </c>
      <c r="F523" s="369"/>
      <c r="G523" s="369"/>
      <c r="H523" s="364"/>
      <c r="I523" s="364"/>
      <c r="J523" s="363"/>
      <c r="K523" s="253"/>
    </row>
    <row r="524" spans="1:11" s="311" customFormat="1" ht="25.5" customHeight="1" hidden="1">
      <c r="A524" s="258">
        <v>2070304</v>
      </c>
      <c r="B524" s="348" t="s">
        <v>808</v>
      </c>
      <c r="C524" s="341">
        <f t="shared" si="17"/>
        <v>0</v>
      </c>
      <c r="D524" s="362"/>
      <c r="E524" s="341">
        <f t="shared" si="18"/>
        <v>0</v>
      </c>
      <c r="F524" s="369"/>
      <c r="G524" s="369"/>
      <c r="H524" s="364"/>
      <c r="I524" s="364"/>
      <c r="J524" s="363"/>
      <c r="K524" s="253"/>
    </row>
    <row r="525" spans="1:11" s="311" customFormat="1" ht="25.5" customHeight="1" hidden="1">
      <c r="A525" s="258">
        <v>2070305</v>
      </c>
      <c r="B525" s="348" t="s">
        <v>809</v>
      </c>
      <c r="C525" s="341">
        <f t="shared" si="17"/>
        <v>0</v>
      </c>
      <c r="D525" s="362"/>
      <c r="E525" s="341">
        <f t="shared" si="18"/>
        <v>0</v>
      </c>
      <c r="F525" s="369"/>
      <c r="G525" s="369"/>
      <c r="H525" s="364"/>
      <c r="I525" s="364"/>
      <c r="J525" s="363"/>
      <c r="K525" s="253"/>
    </row>
    <row r="526" spans="1:11" s="311" customFormat="1" ht="25.5" customHeight="1" hidden="1">
      <c r="A526" s="258">
        <v>2070306</v>
      </c>
      <c r="B526" s="348" t="s">
        <v>810</v>
      </c>
      <c r="C526" s="341">
        <f t="shared" si="17"/>
        <v>0</v>
      </c>
      <c r="D526" s="362"/>
      <c r="E526" s="341">
        <f t="shared" si="18"/>
        <v>0</v>
      </c>
      <c r="F526" s="369"/>
      <c r="G526" s="369"/>
      <c r="H526" s="364"/>
      <c r="I526" s="364"/>
      <c r="J526" s="363"/>
      <c r="K526" s="253"/>
    </row>
    <row r="527" spans="1:11" s="311" customFormat="1" ht="25.5" customHeight="1" hidden="1">
      <c r="A527" s="258">
        <v>2070307</v>
      </c>
      <c r="B527" s="348" t="s">
        <v>811</v>
      </c>
      <c r="C527" s="341">
        <f t="shared" si="17"/>
        <v>0</v>
      </c>
      <c r="D527" s="362"/>
      <c r="E527" s="341">
        <f t="shared" si="18"/>
        <v>0</v>
      </c>
      <c r="F527" s="369"/>
      <c r="G527" s="369"/>
      <c r="H527" s="364"/>
      <c r="I527" s="364"/>
      <c r="J527" s="363"/>
      <c r="K527" s="253"/>
    </row>
    <row r="528" spans="1:11" s="311" customFormat="1" ht="25.5" customHeight="1" hidden="1">
      <c r="A528" s="258">
        <v>2070308</v>
      </c>
      <c r="B528" s="348" t="s">
        <v>812</v>
      </c>
      <c r="C528" s="341">
        <f t="shared" si="17"/>
        <v>0</v>
      </c>
      <c r="D528" s="362"/>
      <c r="E528" s="341">
        <f t="shared" si="18"/>
        <v>0</v>
      </c>
      <c r="F528" s="369"/>
      <c r="G528" s="369"/>
      <c r="H528" s="364"/>
      <c r="I528" s="364"/>
      <c r="J528" s="363"/>
      <c r="K528" s="253"/>
    </row>
    <row r="529" spans="1:11" s="311" customFormat="1" ht="25.5" customHeight="1" hidden="1">
      <c r="A529" s="258">
        <v>2070309</v>
      </c>
      <c r="B529" s="348" t="s">
        <v>813</v>
      </c>
      <c r="C529" s="341">
        <f t="shared" si="17"/>
        <v>0</v>
      </c>
      <c r="D529" s="362"/>
      <c r="E529" s="341">
        <f t="shared" si="18"/>
        <v>0</v>
      </c>
      <c r="F529" s="369"/>
      <c r="G529" s="369"/>
      <c r="H529" s="364"/>
      <c r="I529" s="364"/>
      <c r="J529" s="363"/>
      <c r="K529" s="253"/>
    </row>
    <row r="530" spans="1:11" s="311" customFormat="1" ht="18" customHeight="1">
      <c r="A530" s="258">
        <v>2070399</v>
      </c>
      <c r="B530" s="340" t="s">
        <v>814</v>
      </c>
      <c r="C530" s="341">
        <f t="shared" si="17"/>
        <v>157</v>
      </c>
      <c r="D530" s="344">
        <v>157</v>
      </c>
      <c r="E530" s="341">
        <f t="shared" si="18"/>
        <v>157</v>
      </c>
      <c r="F530" s="368"/>
      <c r="G530" s="368"/>
      <c r="H530" s="346"/>
      <c r="I530" s="346"/>
      <c r="J530" s="345"/>
      <c r="K530" s="253"/>
    </row>
    <row r="531" spans="1:11" s="311" customFormat="1" ht="18" customHeight="1">
      <c r="A531" s="258">
        <v>20706</v>
      </c>
      <c r="B531" s="340" t="s">
        <v>1570</v>
      </c>
      <c r="C531" s="341">
        <f t="shared" si="17"/>
        <v>11</v>
      </c>
      <c r="D531" s="344">
        <f>SUM(D532:D539)</f>
        <v>11</v>
      </c>
      <c r="E531" s="341">
        <f t="shared" si="18"/>
        <v>11</v>
      </c>
      <c r="F531" s="368">
        <f>SUM(F532:F539)</f>
        <v>0</v>
      </c>
      <c r="G531" s="368">
        <f>SUM(G532:G539)</f>
        <v>0</v>
      </c>
      <c r="H531" s="346"/>
      <c r="I531" s="346"/>
      <c r="J531" s="345"/>
      <c r="K531" s="253"/>
    </row>
    <row r="532" spans="1:11" s="311" customFormat="1" ht="25.5" customHeight="1" hidden="1">
      <c r="A532" s="258">
        <v>2070601</v>
      </c>
      <c r="B532" s="377" t="s">
        <v>453</v>
      </c>
      <c r="C532" s="341">
        <f t="shared" si="17"/>
        <v>0</v>
      </c>
      <c r="D532" s="362"/>
      <c r="E532" s="341">
        <f t="shared" si="18"/>
        <v>0</v>
      </c>
      <c r="F532" s="369"/>
      <c r="G532" s="369"/>
      <c r="H532" s="364"/>
      <c r="I532" s="364"/>
      <c r="J532" s="363"/>
      <c r="K532" s="253"/>
    </row>
    <row r="533" spans="1:11" s="311" customFormat="1" ht="25.5" customHeight="1" hidden="1">
      <c r="A533" s="258">
        <v>2070602</v>
      </c>
      <c r="B533" s="377" t="s">
        <v>454</v>
      </c>
      <c r="C533" s="341">
        <f t="shared" si="17"/>
        <v>0</v>
      </c>
      <c r="D533" s="362"/>
      <c r="E533" s="341">
        <f t="shared" si="18"/>
        <v>0</v>
      </c>
      <c r="F533" s="369"/>
      <c r="G533" s="369"/>
      <c r="H533" s="364"/>
      <c r="I533" s="364"/>
      <c r="J533" s="363"/>
      <c r="K533" s="253"/>
    </row>
    <row r="534" spans="1:11" s="311" customFormat="1" ht="25.5" customHeight="1" hidden="1">
      <c r="A534" s="258">
        <v>2070603</v>
      </c>
      <c r="B534" s="377" t="s">
        <v>455</v>
      </c>
      <c r="C534" s="341">
        <f t="shared" si="17"/>
        <v>0</v>
      </c>
      <c r="D534" s="362"/>
      <c r="E534" s="341">
        <f t="shared" si="18"/>
        <v>0</v>
      </c>
      <c r="F534" s="369"/>
      <c r="G534" s="369"/>
      <c r="H534" s="364"/>
      <c r="I534" s="364"/>
      <c r="J534" s="363"/>
      <c r="K534" s="253"/>
    </row>
    <row r="535" spans="1:11" s="311" customFormat="1" ht="25.5" customHeight="1" hidden="1">
      <c r="A535" s="258">
        <v>2070604</v>
      </c>
      <c r="B535" s="377" t="s">
        <v>819</v>
      </c>
      <c r="C535" s="341">
        <f t="shared" si="17"/>
        <v>0</v>
      </c>
      <c r="D535" s="362"/>
      <c r="E535" s="341">
        <f t="shared" si="18"/>
        <v>0</v>
      </c>
      <c r="F535" s="369"/>
      <c r="G535" s="369"/>
      <c r="H535" s="364"/>
      <c r="I535" s="364"/>
      <c r="J535" s="363"/>
      <c r="K535" s="253"/>
    </row>
    <row r="536" spans="1:11" s="311" customFormat="1" ht="25.5" customHeight="1" hidden="1">
      <c r="A536" s="258">
        <v>2070605</v>
      </c>
      <c r="B536" s="377" t="s">
        <v>820</v>
      </c>
      <c r="C536" s="341">
        <f t="shared" si="17"/>
        <v>0</v>
      </c>
      <c r="D536" s="344"/>
      <c r="E536" s="341">
        <f t="shared" si="18"/>
        <v>0</v>
      </c>
      <c r="F536" s="369"/>
      <c r="G536" s="369"/>
      <c r="H536" s="364"/>
      <c r="I536" s="364"/>
      <c r="J536" s="363"/>
      <c r="K536" s="253"/>
    </row>
    <row r="537" spans="1:11" s="311" customFormat="1" ht="25.5" customHeight="1" hidden="1">
      <c r="A537" s="258">
        <v>2070606</v>
      </c>
      <c r="B537" s="377" t="s">
        <v>821</v>
      </c>
      <c r="C537" s="341">
        <f t="shared" si="17"/>
        <v>0</v>
      </c>
      <c r="D537" s="344"/>
      <c r="E537" s="341">
        <f t="shared" si="18"/>
        <v>0</v>
      </c>
      <c r="F537" s="369"/>
      <c r="G537" s="369"/>
      <c r="H537" s="364"/>
      <c r="I537" s="364"/>
      <c r="J537" s="363"/>
      <c r="K537" s="253"/>
    </row>
    <row r="538" spans="1:11" s="311" customFormat="1" ht="25.5" customHeight="1" hidden="1">
      <c r="A538" s="258">
        <v>2070607</v>
      </c>
      <c r="B538" s="377" t="s">
        <v>818</v>
      </c>
      <c r="C538" s="341">
        <f t="shared" si="17"/>
        <v>0</v>
      </c>
      <c r="D538" s="344"/>
      <c r="E538" s="341">
        <f t="shared" si="18"/>
        <v>0</v>
      </c>
      <c r="F538" s="369"/>
      <c r="G538" s="369"/>
      <c r="H538" s="364"/>
      <c r="I538" s="364"/>
      <c r="J538" s="363"/>
      <c r="K538" s="253"/>
    </row>
    <row r="539" spans="1:11" s="311" customFormat="1" ht="18" customHeight="1">
      <c r="A539" s="258">
        <v>2070699</v>
      </c>
      <c r="B539" s="340" t="s">
        <v>1571</v>
      </c>
      <c r="C539" s="341">
        <f t="shared" si="17"/>
        <v>11</v>
      </c>
      <c r="D539" s="344">
        <v>11</v>
      </c>
      <c r="E539" s="341">
        <f t="shared" si="18"/>
        <v>11</v>
      </c>
      <c r="F539" s="368"/>
      <c r="G539" s="368"/>
      <c r="H539" s="346"/>
      <c r="I539" s="346"/>
      <c r="J539" s="345"/>
      <c r="K539" s="253"/>
    </row>
    <row r="540" spans="1:11" s="311" customFormat="1" ht="18" customHeight="1">
      <c r="A540" s="258">
        <v>20708</v>
      </c>
      <c r="B540" s="340" t="s">
        <v>1572</v>
      </c>
      <c r="C540" s="341">
        <f t="shared" si="17"/>
        <v>1320</v>
      </c>
      <c r="D540" s="344">
        <f>SUM(D541:D547)</f>
        <v>1320</v>
      </c>
      <c r="E540" s="341">
        <f t="shared" si="18"/>
        <v>1320</v>
      </c>
      <c r="F540" s="368">
        <f>SUM(F541:F547)</f>
        <v>0</v>
      </c>
      <c r="G540" s="368">
        <f>SUM(G541:G547)</f>
        <v>0</v>
      </c>
      <c r="H540" s="346"/>
      <c r="I540" s="346"/>
      <c r="J540" s="345"/>
      <c r="K540" s="253"/>
    </row>
    <row r="541" spans="1:11" s="311" customFormat="1" ht="25.5" customHeight="1" hidden="1">
      <c r="A541" s="258">
        <v>2070801</v>
      </c>
      <c r="B541" s="377" t="s">
        <v>453</v>
      </c>
      <c r="C541" s="341">
        <f t="shared" si="17"/>
        <v>0</v>
      </c>
      <c r="D541" s="344"/>
      <c r="E541" s="341">
        <f t="shared" si="18"/>
        <v>0</v>
      </c>
      <c r="F541" s="369"/>
      <c r="G541" s="369"/>
      <c r="H541" s="364"/>
      <c r="I541" s="364"/>
      <c r="J541" s="363"/>
      <c r="K541" s="253"/>
    </row>
    <row r="542" spans="1:11" s="311" customFormat="1" ht="25.5" customHeight="1" hidden="1">
      <c r="A542" s="258">
        <v>2070802</v>
      </c>
      <c r="B542" s="377" t="s">
        <v>454</v>
      </c>
      <c r="C542" s="341">
        <f t="shared" si="17"/>
        <v>0</v>
      </c>
      <c r="D542" s="344"/>
      <c r="E542" s="341">
        <f t="shared" si="18"/>
        <v>0</v>
      </c>
      <c r="F542" s="369"/>
      <c r="G542" s="369"/>
      <c r="H542" s="364"/>
      <c r="I542" s="364"/>
      <c r="J542" s="363"/>
      <c r="K542" s="253"/>
    </row>
    <row r="543" spans="1:11" s="311" customFormat="1" ht="25.5" customHeight="1" hidden="1">
      <c r="A543" s="258">
        <v>2070803</v>
      </c>
      <c r="B543" s="377" t="s">
        <v>455</v>
      </c>
      <c r="C543" s="341">
        <f t="shared" si="17"/>
        <v>0</v>
      </c>
      <c r="D543" s="344"/>
      <c r="E543" s="341">
        <f t="shared" si="18"/>
        <v>0</v>
      </c>
      <c r="F543" s="369"/>
      <c r="G543" s="369"/>
      <c r="H543" s="364"/>
      <c r="I543" s="364"/>
      <c r="J543" s="363"/>
      <c r="K543" s="253"/>
    </row>
    <row r="544" spans="1:11" s="311" customFormat="1" ht="25.5" customHeight="1" hidden="1">
      <c r="A544" s="258">
        <v>2070804</v>
      </c>
      <c r="B544" s="377" t="s">
        <v>816</v>
      </c>
      <c r="C544" s="341">
        <f t="shared" si="17"/>
        <v>0</v>
      </c>
      <c r="D544" s="344"/>
      <c r="E544" s="341">
        <f t="shared" si="18"/>
        <v>0</v>
      </c>
      <c r="F544" s="369"/>
      <c r="G544" s="369"/>
      <c r="H544" s="364"/>
      <c r="I544" s="364"/>
      <c r="J544" s="363"/>
      <c r="K544" s="253"/>
    </row>
    <row r="545" spans="1:11" s="311" customFormat="1" ht="18" customHeight="1">
      <c r="A545" s="258">
        <v>2070805</v>
      </c>
      <c r="B545" s="340" t="s">
        <v>817</v>
      </c>
      <c r="C545" s="341">
        <f t="shared" si="17"/>
        <v>1282</v>
      </c>
      <c r="D545" s="344">
        <v>1282</v>
      </c>
      <c r="E545" s="341">
        <f t="shared" si="18"/>
        <v>1282</v>
      </c>
      <c r="F545" s="368"/>
      <c r="G545" s="368"/>
      <c r="H545" s="346"/>
      <c r="I545" s="346"/>
      <c r="J545" s="345"/>
      <c r="K545" s="253"/>
    </row>
    <row r="546" spans="1:11" s="311" customFormat="1" ht="25.5" customHeight="1" hidden="1">
      <c r="A546" s="258">
        <v>2070806</v>
      </c>
      <c r="B546" s="377" t="s">
        <v>1573</v>
      </c>
      <c r="C546" s="341">
        <f t="shared" si="17"/>
        <v>0</v>
      </c>
      <c r="D546" s="344"/>
      <c r="E546" s="341">
        <f t="shared" si="18"/>
        <v>0</v>
      </c>
      <c r="F546" s="369"/>
      <c r="G546" s="369"/>
      <c r="H546" s="364"/>
      <c r="I546" s="364"/>
      <c r="J546" s="363"/>
      <c r="K546" s="253"/>
    </row>
    <row r="547" spans="1:11" s="311" customFormat="1" ht="18" customHeight="1">
      <c r="A547" s="258">
        <v>2070899</v>
      </c>
      <c r="B547" s="340" t="s">
        <v>1574</v>
      </c>
      <c r="C547" s="341">
        <f t="shared" si="17"/>
        <v>38</v>
      </c>
      <c r="D547" s="344">
        <v>38</v>
      </c>
      <c r="E547" s="341">
        <f t="shared" si="18"/>
        <v>38</v>
      </c>
      <c r="F547" s="368"/>
      <c r="G547" s="368"/>
      <c r="H547" s="346"/>
      <c r="I547" s="346"/>
      <c r="J547" s="345"/>
      <c r="K547" s="253"/>
    </row>
    <row r="548" spans="1:11" s="311" customFormat="1" ht="18" customHeight="1">
      <c r="A548" s="258">
        <v>20799</v>
      </c>
      <c r="B548" s="340" t="s">
        <v>1575</v>
      </c>
      <c r="C548" s="341">
        <f t="shared" si="17"/>
        <v>210</v>
      </c>
      <c r="D548" s="344">
        <f>SUM(D549:D551)</f>
        <v>210</v>
      </c>
      <c r="E548" s="341">
        <f t="shared" si="18"/>
        <v>210</v>
      </c>
      <c r="F548" s="368">
        <f>SUM(F549:F551)</f>
        <v>0</v>
      </c>
      <c r="G548" s="368">
        <f>SUM(G549:G551)</f>
        <v>0</v>
      </c>
      <c r="H548" s="346"/>
      <c r="I548" s="346"/>
      <c r="J548" s="345"/>
      <c r="K548" s="253"/>
    </row>
    <row r="549" spans="1:11" s="311" customFormat="1" ht="25.5" customHeight="1" hidden="1">
      <c r="A549" s="258">
        <v>2079902</v>
      </c>
      <c r="B549" s="348" t="s">
        <v>824</v>
      </c>
      <c r="C549" s="341">
        <f t="shared" si="17"/>
        <v>0</v>
      </c>
      <c r="D549" s="344"/>
      <c r="E549" s="341">
        <f t="shared" si="18"/>
        <v>0</v>
      </c>
      <c r="F549" s="369"/>
      <c r="G549" s="369"/>
      <c r="H549" s="364"/>
      <c r="I549" s="364"/>
      <c r="J549" s="363"/>
      <c r="K549" s="253"/>
    </row>
    <row r="550" spans="1:12" s="310" customFormat="1" ht="25.5" customHeight="1" hidden="1">
      <c r="A550" s="258">
        <v>2079903</v>
      </c>
      <c r="B550" s="348" t="s">
        <v>825</v>
      </c>
      <c r="C550" s="341">
        <f t="shared" si="17"/>
        <v>0</v>
      </c>
      <c r="D550" s="344"/>
      <c r="E550" s="341">
        <f t="shared" si="18"/>
        <v>0</v>
      </c>
      <c r="F550" s="369"/>
      <c r="G550" s="369"/>
      <c r="H550" s="364"/>
      <c r="I550" s="364"/>
      <c r="J550" s="363"/>
      <c r="K550" s="253"/>
      <c r="L550" s="311"/>
    </row>
    <row r="551" spans="1:11" s="311" customFormat="1" ht="18" customHeight="1">
      <c r="A551" s="258">
        <v>2079999</v>
      </c>
      <c r="B551" s="340" t="s">
        <v>1576</v>
      </c>
      <c r="C551" s="341">
        <f t="shared" si="17"/>
        <v>210</v>
      </c>
      <c r="D551" s="344">
        <v>210</v>
      </c>
      <c r="E551" s="341">
        <f t="shared" si="18"/>
        <v>210</v>
      </c>
      <c r="F551" s="368"/>
      <c r="G551" s="368"/>
      <c r="H551" s="346"/>
      <c r="I551" s="346"/>
      <c r="J551" s="345"/>
      <c r="K551" s="253"/>
    </row>
    <row r="552" spans="1:11" s="311" customFormat="1" ht="18" customHeight="1">
      <c r="A552" s="258">
        <v>208</v>
      </c>
      <c r="B552" s="370" t="s">
        <v>1485</v>
      </c>
      <c r="C552" s="336">
        <f t="shared" si="17"/>
        <v>42064</v>
      </c>
      <c r="D552" s="376">
        <f>D553+D567+D575+D577+D585+D589+D599+D607+D614+D622+D631+D636+D639+D642+D645+D648+D651+D655+D660+D668+D670+D673</f>
        <v>41307</v>
      </c>
      <c r="E552" s="336">
        <f t="shared" si="18"/>
        <v>41279</v>
      </c>
      <c r="F552" s="378">
        <f>F553+F567+F575+F577+F585+F589+F599+F607+F614+F622+F631+F636+F639+F642+F645+F648+F655+F660+F668+F670+F673</f>
        <v>28</v>
      </c>
      <c r="G552" s="378">
        <f>G553+G567+G575+G577+G585+G589+G599+G607+G614+G622+G631+G636+G639+G642+G645+G648+G655+G660+G668+G670+G673</f>
        <v>757</v>
      </c>
      <c r="H552" s="346"/>
      <c r="I552" s="346"/>
      <c r="J552" s="345"/>
      <c r="K552" s="253"/>
    </row>
    <row r="553" spans="1:11" s="311" customFormat="1" ht="18" customHeight="1">
      <c r="A553" s="258">
        <v>20801</v>
      </c>
      <c r="B553" s="340" t="s">
        <v>828</v>
      </c>
      <c r="C553" s="341">
        <f t="shared" si="17"/>
        <v>5429</v>
      </c>
      <c r="D553" s="344">
        <v>5429</v>
      </c>
      <c r="E553" s="341">
        <f t="shared" si="18"/>
        <v>5429</v>
      </c>
      <c r="F553" s="368">
        <f>SUM(F554:F566)</f>
        <v>0</v>
      </c>
      <c r="G553" s="368">
        <f>SUM(G554:G566)</f>
        <v>0</v>
      </c>
      <c r="H553" s="346"/>
      <c r="I553" s="346"/>
      <c r="J553" s="345"/>
      <c r="K553" s="253"/>
    </row>
    <row r="554" spans="1:11" s="311" customFormat="1" ht="18" customHeight="1">
      <c r="A554" s="258">
        <v>2080101</v>
      </c>
      <c r="B554" s="340" t="s">
        <v>453</v>
      </c>
      <c r="C554" s="341">
        <f t="shared" si="17"/>
        <v>309</v>
      </c>
      <c r="D554" s="344">
        <v>309</v>
      </c>
      <c r="E554" s="341">
        <f t="shared" si="18"/>
        <v>309</v>
      </c>
      <c r="F554" s="368"/>
      <c r="G554" s="368"/>
      <c r="H554" s="346"/>
      <c r="I554" s="346"/>
      <c r="J554" s="345"/>
      <c r="K554" s="253"/>
    </row>
    <row r="555" spans="1:11" s="311" customFormat="1" ht="25.5" customHeight="1" hidden="1">
      <c r="A555" s="258">
        <v>2080102</v>
      </c>
      <c r="B555" s="348" t="s">
        <v>454</v>
      </c>
      <c r="C555" s="341">
        <f t="shared" si="17"/>
        <v>0</v>
      </c>
      <c r="D555" s="344"/>
      <c r="E555" s="341">
        <f t="shared" si="18"/>
        <v>0</v>
      </c>
      <c r="F555" s="369"/>
      <c r="G555" s="369"/>
      <c r="H555" s="364"/>
      <c r="I555" s="364"/>
      <c r="J555" s="363"/>
      <c r="K555" s="253"/>
    </row>
    <row r="556" spans="1:11" s="311" customFormat="1" ht="25.5" customHeight="1" hidden="1">
      <c r="A556" s="258">
        <v>2080103</v>
      </c>
      <c r="B556" s="348" t="s">
        <v>455</v>
      </c>
      <c r="C556" s="341">
        <f t="shared" si="17"/>
        <v>0</v>
      </c>
      <c r="D556" s="344"/>
      <c r="E556" s="341">
        <f t="shared" si="18"/>
        <v>0</v>
      </c>
      <c r="F556" s="369"/>
      <c r="G556" s="369"/>
      <c r="H556" s="364"/>
      <c r="I556" s="364"/>
      <c r="J556" s="363"/>
      <c r="K556" s="253"/>
    </row>
    <row r="557" spans="1:11" s="311" customFormat="1" ht="18" customHeight="1">
      <c r="A557" s="258">
        <v>2080104</v>
      </c>
      <c r="B557" s="340" t="s">
        <v>829</v>
      </c>
      <c r="C557" s="341">
        <f t="shared" si="17"/>
        <v>157</v>
      </c>
      <c r="D557" s="344">
        <v>157</v>
      </c>
      <c r="E557" s="341">
        <f t="shared" si="18"/>
        <v>157</v>
      </c>
      <c r="F557" s="368"/>
      <c r="G557" s="368"/>
      <c r="H557" s="346"/>
      <c r="I557" s="346"/>
      <c r="J557" s="345"/>
      <c r="K557" s="253"/>
    </row>
    <row r="558" spans="1:11" s="311" customFormat="1" ht="18" customHeight="1">
      <c r="A558" s="258">
        <v>2080105</v>
      </c>
      <c r="B558" s="340" t="s">
        <v>830</v>
      </c>
      <c r="C558" s="341">
        <f t="shared" si="17"/>
        <v>117</v>
      </c>
      <c r="D558" s="344">
        <v>117</v>
      </c>
      <c r="E558" s="341">
        <f t="shared" si="18"/>
        <v>117</v>
      </c>
      <c r="F558" s="368"/>
      <c r="G558" s="368"/>
      <c r="H558" s="346"/>
      <c r="I558" s="346"/>
      <c r="J558" s="345"/>
      <c r="K558" s="253"/>
    </row>
    <row r="559" spans="1:11" s="311" customFormat="1" ht="18" customHeight="1">
      <c r="A559" s="258">
        <v>2080106</v>
      </c>
      <c r="B559" s="340" t="s">
        <v>831</v>
      </c>
      <c r="C559" s="341">
        <f t="shared" si="17"/>
        <v>133</v>
      </c>
      <c r="D559" s="344">
        <v>133</v>
      </c>
      <c r="E559" s="341">
        <f t="shared" si="18"/>
        <v>133</v>
      </c>
      <c r="F559" s="368"/>
      <c r="G559" s="368"/>
      <c r="H559" s="346"/>
      <c r="I559" s="346"/>
      <c r="J559" s="345"/>
      <c r="K559" s="253"/>
    </row>
    <row r="560" spans="1:11" s="311" customFormat="1" ht="25.5" customHeight="1" hidden="1">
      <c r="A560" s="258">
        <v>2080107</v>
      </c>
      <c r="B560" s="348" t="s">
        <v>832</v>
      </c>
      <c r="C560" s="341">
        <f t="shared" si="17"/>
        <v>0</v>
      </c>
      <c r="D560" s="344"/>
      <c r="E560" s="341">
        <f t="shared" si="18"/>
        <v>0</v>
      </c>
      <c r="F560" s="369"/>
      <c r="G560" s="369"/>
      <c r="H560" s="364"/>
      <c r="I560" s="364"/>
      <c r="J560" s="363"/>
      <c r="K560" s="253"/>
    </row>
    <row r="561" spans="1:11" s="311" customFormat="1" ht="25.5" customHeight="1" hidden="1">
      <c r="A561" s="258">
        <v>2080108</v>
      </c>
      <c r="B561" s="348" t="s">
        <v>496</v>
      </c>
      <c r="C561" s="341">
        <f t="shared" si="17"/>
        <v>0</v>
      </c>
      <c r="D561" s="344"/>
      <c r="E561" s="341">
        <f t="shared" si="18"/>
        <v>0</v>
      </c>
      <c r="F561" s="369"/>
      <c r="G561" s="369"/>
      <c r="H561" s="364"/>
      <c r="I561" s="364"/>
      <c r="J561" s="363"/>
      <c r="K561" s="253"/>
    </row>
    <row r="562" spans="1:11" s="311" customFormat="1" ht="18" customHeight="1">
      <c r="A562" s="258">
        <v>2080109</v>
      </c>
      <c r="B562" s="340" t="s">
        <v>833</v>
      </c>
      <c r="C562" s="341">
        <f t="shared" si="17"/>
        <v>4713</v>
      </c>
      <c r="D562" s="344">
        <v>4713</v>
      </c>
      <c r="E562" s="341">
        <v>4713</v>
      </c>
      <c r="F562" s="368"/>
      <c r="G562" s="368"/>
      <c r="H562" s="346"/>
      <c r="I562" s="346"/>
      <c r="J562" s="345"/>
      <c r="K562" s="253"/>
    </row>
    <row r="563" spans="1:11" s="311" customFormat="1" ht="25.5" customHeight="1" hidden="1">
      <c r="A563" s="258">
        <v>2080110</v>
      </c>
      <c r="B563" s="348" t="s">
        <v>834</v>
      </c>
      <c r="C563" s="341">
        <f t="shared" si="17"/>
        <v>0</v>
      </c>
      <c r="D563" s="344"/>
      <c r="E563" s="341">
        <f t="shared" si="18"/>
        <v>0</v>
      </c>
      <c r="F563" s="369"/>
      <c r="G563" s="369"/>
      <c r="H563" s="364"/>
      <c r="I563" s="364"/>
      <c r="J563" s="363"/>
      <c r="K563" s="253"/>
    </row>
    <row r="564" spans="1:11" s="311" customFormat="1" ht="25.5" customHeight="1" hidden="1">
      <c r="A564" s="258">
        <v>2080111</v>
      </c>
      <c r="B564" s="348" t="s">
        <v>835</v>
      </c>
      <c r="C564" s="341">
        <f t="shared" si="17"/>
        <v>0</v>
      </c>
      <c r="D564" s="344"/>
      <c r="E564" s="341">
        <f t="shared" si="18"/>
        <v>0</v>
      </c>
      <c r="F564" s="369"/>
      <c r="G564" s="369"/>
      <c r="H564" s="364"/>
      <c r="I564" s="364"/>
      <c r="J564" s="363"/>
      <c r="K564" s="253"/>
    </row>
    <row r="565" spans="1:11" s="311" customFormat="1" ht="25.5" customHeight="1" hidden="1">
      <c r="A565" s="258">
        <v>2080112</v>
      </c>
      <c r="B565" s="348" t="s">
        <v>836</v>
      </c>
      <c r="C565" s="341">
        <f t="shared" si="17"/>
        <v>0</v>
      </c>
      <c r="D565" s="344"/>
      <c r="E565" s="341">
        <f t="shared" si="18"/>
        <v>0</v>
      </c>
      <c r="F565" s="369"/>
      <c r="G565" s="369"/>
      <c r="H565" s="364"/>
      <c r="I565" s="364"/>
      <c r="J565" s="363"/>
      <c r="K565" s="253"/>
    </row>
    <row r="566" spans="1:11" s="311" customFormat="1" ht="25.5" customHeight="1" hidden="1">
      <c r="A566" s="258">
        <v>2080199</v>
      </c>
      <c r="B566" s="348" t="s">
        <v>837</v>
      </c>
      <c r="C566" s="341">
        <f t="shared" si="17"/>
        <v>0</v>
      </c>
      <c r="D566" s="342"/>
      <c r="E566" s="341">
        <f t="shared" si="18"/>
        <v>0</v>
      </c>
      <c r="F566" s="372"/>
      <c r="G566" s="372"/>
      <c r="H566" s="343"/>
      <c r="I566" s="343"/>
      <c r="J566" s="357"/>
      <c r="K566" s="253"/>
    </row>
    <row r="567" spans="1:11" s="311" customFormat="1" ht="18" customHeight="1">
      <c r="A567" s="258">
        <v>20802</v>
      </c>
      <c r="B567" s="340" t="s">
        <v>838</v>
      </c>
      <c r="C567" s="341">
        <f t="shared" si="17"/>
        <v>659</v>
      </c>
      <c r="D567" s="344">
        <f>SUM(D568:D574)</f>
        <v>659</v>
      </c>
      <c r="E567" s="341">
        <f t="shared" si="18"/>
        <v>659</v>
      </c>
      <c r="F567" s="368">
        <f>SUM(F568:F574)</f>
        <v>0</v>
      </c>
      <c r="G567" s="368">
        <f>SUM(G568:G574)</f>
        <v>0</v>
      </c>
      <c r="H567" s="346"/>
      <c r="I567" s="346"/>
      <c r="J567" s="345"/>
      <c r="K567" s="253"/>
    </row>
    <row r="568" spans="1:11" s="311" customFormat="1" ht="18" customHeight="1">
      <c r="A568" s="258">
        <v>2080201</v>
      </c>
      <c r="B568" s="340" t="s">
        <v>453</v>
      </c>
      <c r="C568" s="341">
        <f t="shared" si="17"/>
        <v>194</v>
      </c>
      <c r="D568" s="344">
        <v>194</v>
      </c>
      <c r="E568" s="341">
        <f t="shared" si="18"/>
        <v>194</v>
      </c>
      <c r="F568" s="368"/>
      <c r="G568" s="368"/>
      <c r="H568" s="346"/>
      <c r="I568" s="346"/>
      <c r="J568" s="345"/>
      <c r="K568" s="253"/>
    </row>
    <row r="569" spans="1:11" s="311" customFormat="1" ht="25.5" customHeight="1" hidden="1">
      <c r="A569" s="258">
        <v>2080202</v>
      </c>
      <c r="B569" s="348" t="s">
        <v>454</v>
      </c>
      <c r="C569" s="341">
        <f t="shared" si="17"/>
        <v>0</v>
      </c>
      <c r="D569" s="344"/>
      <c r="E569" s="341">
        <f t="shared" si="18"/>
        <v>0</v>
      </c>
      <c r="F569" s="369"/>
      <c r="G569" s="369"/>
      <c r="H569" s="364"/>
      <c r="I569" s="364"/>
      <c r="J569" s="363"/>
      <c r="K569" s="253"/>
    </row>
    <row r="570" spans="1:11" s="311" customFormat="1" ht="25.5" customHeight="1" hidden="1">
      <c r="A570" s="258">
        <v>2080203</v>
      </c>
      <c r="B570" s="348" t="s">
        <v>455</v>
      </c>
      <c r="C570" s="341">
        <f t="shared" si="17"/>
        <v>0</v>
      </c>
      <c r="D570" s="344"/>
      <c r="E570" s="341">
        <f t="shared" si="18"/>
        <v>0</v>
      </c>
      <c r="F570" s="369"/>
      <c r="G570" s="369"/>
      <c r="H570" s="364"/>
      <c r="I570" s="364"/>
      <c r="J570" s="363"/>
      <c r="K570" s="253"/>
    </row>
    <row r="571" spans="1:11" s="311" customFormat="1" ht="25.5" customHeight="1" hidden="1">
      <c r="A571" s="258">
        <v>2080206</v>
      </c>
      <c r="B571" s="348" t="s">
        <v>1577</v>
      </c>
      <c r="C571" s="341">
        <f t="shared" si="17"/>
        <v>0</v>
      </c>
      <c r="D571" s="344"/>
      <c r="E571" s="341">
        <f t="shared" si="18"/>
        <v>0</v>
      </c>
      <c r="F571" s="369"/>
      <c r="G571" s="369"/>
      <c r="H571" s="364"/>
      <c r="I571" s="364"/>
      <c r="J571" s="363"/>
      <c r="K571" s="253"/>
    </row>
    <row r="572" spans="1:11" s="311" customFormat="1" ht="25.5" customHeight="1" hidden="1">
      <c r="A572" s="258">
        <v>2080207</v>
      </c>
      <c r="B572" s="348" t="s">
        <v>842</v>
      </c>
      <c r="C572" s="341">
        <f t="shared" si="17"/>
        <v>0</v>
      </c>
      <c r="D572" s="344"/>
      <c r="E572" s="341">
        <f t="shared" si="18"/>
        <v>0</v>
      </c>
      <c r="F572" s="369"/>
      <c r="G572" s="369"/>
      <c r="H572" s="364"/>
      <c r="I572" s="364"/>
      <c r="J572" s="363"/>
      <c r="K572" s="253"/>
    </row>
    <row r="573" spans="1:11" s="311" customFormat="1" ht="18" customHeight="1">
      <c r="A573" s="258">
        <v>2080208</v>
      </c>
      <c r="B573" s="340" t="s">
        <v>1578</v>
      </c>
      <c r="C573" s="341">
        <f t="shared" si="17"/>
        <v>397</v>
      </c>
      <c r="D573" s="344">
        <v>397</v>
      </c>
      <c r="E573" s="341">
        <f t="shared" si="18"/>
        <v>397</v>
      </c>
      <c r="F573" s="368"/>
      <c r="G573" s="368"/>
      <c r="H573" s="346"/>
      <c r="I573" s="346"/>
      <c r="J573" s="345"/>
      <c r="K573" s="253"/>
    </row>
    <row r="574" spans="1:11" s="311" customFormat="1" ht="18" customHeight="1">
      <c r="A574" s="258">
        <v>2080299</v>
      </c>
      <c r="B574" s="340" t="s">
        <v>845</v>
      </c>
      <c r="C574" s="341">
        <f t="shared" si="17"/>
        <v>68</v>
      </c>
      <c r="D574" s="344">
        <v>68</v>
      </c>
      <c r="E574" s="341">
        <f t="shared" si="18"/>
        <v>68</v>
      </c>
      <c r="F574" s="368"/>
      <c r="G574" s="368"/>
      <c r="H574" s="346"/>
      <c r="I574" s="346"/>
      <c r="J574" s="345"/>
      <c r="K574" s="253"/>
    </row>
    <row r="575" spans="1:11" s="311" customFormat="1" ht="25.5" customHeight="1" hidden="1">
      <c r="A575" s="258">
        <v>20804</v>
      </c>
      <c r="B575" s="379" t="s">
        <v>846</v>
      </c>
      <c r="C575" s="341">
        <f t="shared" si="17"/>
        <v>0</v>
      </c>
      <c r="D575" s="342">
        <f>SUM(D576)</f>
        <v>0</v>
      </c>
      <c r="E575" s="341">
        <f t="shared" si="18"/>
        <v>0</v>
      </c>
      <c r="F575" s="367">
        <f>SUM(F576)</f>
        <v>0</v>
      </c>
      <c r="G575" s="367">
        <f>SUM(G576)</f>
        <v>0</v>
      </c>
      <c r="H575" s="380"/>
      <c r="I575" s="380"/>
      <c r="J575" s="366"/>
      <c r="K575" s="253"/>
    </row>
    <row r="576" spans="1:11" s="311" customFormat="1" ht="25.5" customHeight="1" hidden="1">
      <c r="A576" s="258">
        <v>2080402</v>
      </c>
      <c r="B576" s="381" t="s">
        <v>847</v>
      </c>
      <c r="C576" s="341">
        <f t="shared" si="17"/>
        <v>0</v>
      </c>
      <c r="D576" s="342"/>
      <c r="E576" s="341">
        <f t="shared" si="18"/>
        <v>0</v>
      </c>
      <c r="F576" s="372"/>
      <c r="G576" s="372"/>
      <c r="H576" s="343"/>
      <c r="I576" s="343"/>
      <c r="J576" s="357"/>
      <c r="K576" s="253"/>
    </row>
    <row r="577" spans="1:11" s="311" customFormat="1" ht="18" customHeight="1">
      <c r="A577" s="258">
        <v>20805</v>
      </c>
      <c r="B577" s="340" t="s">
        <v>1579</v>
      </c>
      <c r="C577" s="341">
        <f t="shared" si="17"/>
        <v>16621</v>
      </c>
      <c r="D577" s="344">
        <f>SUM(D578:D584)</f>
        <v>16621</v>
      </c>
      <c r="E577" s="341">
        <f t="shared" si="18"/>
        <v>16621</v>
      </c>
      <c r="F577" s="368">
        <f>SUM(F578:F584)</f>
        <v>0</v>
      </c>
      <c r="G577" s="368">
        <f>SUM(G578:G584)</f>
        <v>0</v>
      </c>
      <c r="H577" s="346"/>
      <c r="I577" s="346"/>
      <c r="J577" s="345"/>
      <c r="K577" s="253"/>
    </row>
    <row r="578" spans="1:11" s="311" customFormat="1" ht="18" customHeight="1">
      <c r="A578" s="258">
        <v>2080501</v>
      </c>
      <c r="B578" s="340" t="s">
        <v>1580</v>
      </c>
      <c r="C578" s="341">
        <f t="shared" si="17"/>
        <v>661</v>
      </c>
      <c r="D578" s="344">
        <v>661</v>
      </c>
      <c r="E578" s="341">
        <f t="shared" si="18"/>
        <v>661</v>
      </c>
      <c r="F578" s="345"/>
      <c r="G578" s="345"/>
      <c r="H578" s="346"/>
      <c r="I578" s="346"/>
      <c r="J578" s="345"/>
      <c r="K578" s="253"/>
    </row>
    <row r="579" spans="1:11" s="311" customFormat="1" ht="18" customHeight="1">
      <c r="A579" s="258">
        <v>2080502</v>
      </c>
      <c r="B579" s="340" t="s">
        <v>850</v>
      </c>
      <c r="C579" s="341">
        <f t="shared" si="17"/>
        <v>355</v>
      </c>
      <c r="D579" s="344">
        <v>355</v>
      </c>
      <c r="E579" s="341">
        <f t="shared" si="18"/>
        <v>355</v>
      </c>
      <c r="F579" s="345"/>
      <c r="G579" s="345"/>
      <c r="H579" s="346"/>
      <c r="I579" s="346"/>
      <c r="J579" s="345"/>
      <c r="K579" s="253"/>
    </row>
    <row r="580" spans="1:11" s="311" customFormat="1" ht="18" customHeight="1">
      <c r="A580" s="258">
        <v>2080503</v>
      </c>
      <c r="B580" s="340" t="s">
        <v>851</v>
      </c>
      <c r="C580" s="341">
        <f t="shared" si="17"/>
        <v>289</v>
      </c>
      <c r="D580" s="344">
        <v>289</v>
      </c>
      <c r="E580" s="341">
        <f t="shared" si="18"/>
        <v>289</v>
      </c>
      <c r="F580" s="345"/>
      <c r="G580" s="345"/>
      <c r="H580" s="346"/>
      <c r="I580" s="346"/>
      <c r="J580" s="345"/>
      <c r="K580" s="253"/>
    </row>
    <row r="581" spans="1:11" s="311" customFormat="1" ht="25.5" customHeight="1" hidden="1">
      <c r="A581" s="258">
        <v>2080505</v>
      </c>
      <c r="B581" s="381" t="s">
        <v>853</v>
      </c>
      <c r="C581" s="341">
        <f aca="true" t="shared" si="19" ref="C581:C644">E581+F581+G581</f>
        <v>0</v>
      </c>
      <c r="D581" s="344"/>
      <c r="E581" s="341">
        <f aca="true" t="shared" si="20" ref="E581:E644">D581-F581</f>
        <v>0</v>
      </c>
      <c r="F581" s="363"/>
      <c r="G581" s="363"/>
      <c r="H581" s="364"/>
      <c r="I581" s="364"/>
      <c r="J581" s="363"/>
      <c r="K581" s="253"/>
    </row>
    <row r="582" spans="1:11" s="311" customFormat="1" ht="25.5" customHeight="1" hidden="1">
      <c r="A582" s="258">
        <v>2080506</v>
      </c>
      <c r="B582" s="381" t="s">
        <v>854</v>
      </c>
      <c r="C582" s="341">
        <f t="shared" si="19"/>
        <v>0</v>
      </c>
      <c r="D582" s="344"/>
      <c r="E582" s="341">
        <f t="shared" si="20"/>
        <v>0</v>
      </c>
      <c r="F582" s="363"/>
      <c r="G582" s="363"/>
      <c r="H582" s="364"/>
      <c r="I582" s="364"/>
      <c r="J582" s="363"/>
      <c r="K582" s="253"/>
    </row>
    <row r="583" spans="1:11" s="311" customFormat="1" ht="18" customHeight="1">
      <c r="A583" s="258">
        <v>2080507</v>
      </c>
      <c r="B583" s="340" t="s">
        <v>855</v>
      </c>
      <c r="C583" s="341">
        <f t="shared" si="19"/>
        <v>15316</v>
      </c>
      <c r="D583" s="344">
        <v>15316</v>
      </c>
      <c r="E583" s="341">
        <f t="shared" si="20"/>
        <v>15316</v>
      </c>
      <c r="F583" s="345"/>
      <c r="G583" s="345"/>
      <c r="H583" s="346"/>
      <c r="I583" s="346"/>
      <c r="J583" s="345"/>
      <c r="K583" s="253"/>
    </row>
    <row r="584" spans="1:11" s="311" customFormat="1" ht="25.5" customHeight="1" hidden="1">
      <c r="A584" s="258">
        <v>2080599</v>
      </c>
      <c r="B584" s="348" t="s">
        <v>1581</v>
      </c>
      <c r="C584" s="341">
        <f t="shared" si="19"/>
        <v>0</v>
      </c>
      <c r="D584" s="362"/>
      <c r="E584" s="341">
        <f t="shared" si="20"/>
        <v>0</v>
      </c>
      <c r="F584" s="363"/>
      <c r="G584" s="363"/>
      <c r="H584" s="364"/>
      <c r="I584" s="364"/>
      <c r="J584" s="363"/>
      <c r="K584" s="253"/>
    </row>
    <row r="585" spans="1:11" s="311" customFormat="1" ht="25.5" customHeight="1" hidden="1">
      <c r="A585" s="258">
        <v>20806</v>
      </c>
      <c r="B585" s="348" t="s">
        <v>857</v>
      </c>
      <c r="C585" s="341">
        <f t="shared" si="19"/>
        <v>0</v>
      </c>
      <c r="D585" s="342">
        <f>SUM(D586:D588)</f>
        <v>0</v>
      </c>
      <c r="E585" s="341">
        <f t="shared" si="20"/>
        <v>0</v>
      </c>
      <c r="F585" s="341">
        <f>SUM(F586:F588)</f>
        <v>0</v>
      </c>
      <c r="G585" s="341">
        <f>SUM(G586:G588)</f>
        <v>0</v>
      </c>
      <c r="H585" s="341"/>
      <c r="I585" s="341"/>
      <c r="J585" s="357"/>
      <c r="K585" s="253"/>
    </row>
    <row r="586" spans="1:11" s="311" customFormat="1" ht="25.5" customHeight="1" hidden="1">
      <c r="A586" s="258">
        <v>2080601</v>
      </c>
      <c r="B586" s="348" t="s">
        <v>858</v>
      </c>
      <c r="C586" s="341">
        <f t="shared" si="19"/>
        <v>0</v>
      </c>
      <c r="D586" s="362"/>
      <c r="E586" s="341">
        <f t="shared" si="20"/>
        <v>0</v>
      </c>
      <c r="F586" s="363"/>
      <c r="G586" s="363"/>
      <c r="H586" s="364"/>
      <c r="I586" s="364"/>
      <c r="J586" s="363"/>
      <c r="K586" s="253"/>
    </row>
    <row r="587" spans="1:11" s="311" customFormat="1" ht="25.5" customHeight="1" hidden="1">
      <c r="A587" s="258">
        <v>2080602</v>
      </c>
      <c r="B587" s="348" t="s">
        <v>1582</v>
      </c>
      <c r="C587" s="341">
        <f t="shared" si="19"/>
        <v>0</v>
      </c>
      <c r="D587" s="362"/>
      <c r="E587" s="341">
        <f t="shared" si="20"/>
        <v>0</v>
      </c>
      <c r="F587" s="363"/>
      <c r="G587" s="363"/>
      <c r="H587" s="364"/>
      <c r="I587" s="364"/>
      <c r="J587" s="363"/>
      <c r="K587" s="253"/>
    </row>
    <row r="588" spans="1:11" s="311" customFormat="1" ht="25.5" customHeight="1" hidden="1">
      <c r="A588" s="258">
        <v>2080699</v>
      </c>
      <c r="B588" s="348" t="s">
        <v>860</v>
      </c>
      <c r="C588" s="341">
        <f t="shared" si="19"/>
        <v>0</v>
      </c>
      <c r="D588" s="362"/>
      <c r="E588" s="341">
        <f t="shared" si="20"/>
        <v>0</v>
      </c>
      <c r="F588" s="363"/>
      <c r="G588" s="363"/>
      <c r="H588" s="364"/>
      <c r="I588" s="364"/>
      <c r="J588" s="363"/>
      <c r="K588" s="253"/>
    </row>
    <row r="589" spans="1:11" s="311" customFormat="1" ht="18" customHeight="1">
      <c r="A589" s="258">
        <v>20807</v>
      </c>
      <c r="B589" s="340" t="s">
        <v>861</v>
      </c>
      <c r="C589" s="341">
        <f t="shared" si="19"/>
        <v>1049</v>
      </c>
      <c r="D589" s="344">
        <f>SUM(D590:D598)</f>
        <v>1049</v>
      </c>
      <c r="E589" s="341">
        <f t="shared" si="20"/>
        <v>1049</v>
      </c>
      <c r="F589" s="368">
        <f>SUM(F590:F598)</f>
        <v>0</v>
      </c>
      <c r="G589" s="368">
        <f>SUM(G590:G598)</f>
        <v>0</v>
      </c>
      <c r="H589" s="346"/>
      <c r="I589" s="346"/>
      <c r="J589" s="345"/>
      <c r="K589" s="253"/>
    </row>
    <row r="590" spans="1:11" s="311" customFormat="1" ht="25.5" customHeight="1" hidden="1">
      <c r="A590" s="258">
        <v>2080701</v>
      </c>
      <c r="B590" s="348" t="s">
        <v>1583</v>
      </c>
      <c r="C590" s="341">
        <f t="shared" si="19"/>
        <v>0</v>
      </c>
      <c r="D590" s="362"/>
      <c r="E590" s="341">
        <f t="shared" si="20"/>
        <v>0</v>
      </c>
      <c r="F590" s="369"/>
      <c r="G590" s="369"/>
      <c r="H590" s="364"/>
      <c r="I590" s="364"/>
      <c r="J590" s="363"/>
      <c r="K590" s="253"/>
    </row>
    <row r="591" spans="1:11" s="311" customFormat="1" ht="25.5" customHeight="1" hidden="1">
      <c r="A591" s="258">
        <v>2080702</v>
      </c>
      <c r="B591" s="348" t="s">
        <v>862</v>
      </c>
      <c r="C591" s="341">
        <f t="shared" si="19"/>
        <v>0</v>
      </c>
      <c r="D591" s="362"/>
      <c r="E591" s="341">
        <f t="shared" si="20"/>
        <v>0</v>
      </c>
      <c r="F591" s="369"/>
      <c r="G591" s="369"/>
      <c r="H591" s="364"/>
      <c r="I591" s="364"/>
      <c r="J591" s="363"/>
      <c r="K591" s="253"/>
    </row>
    <row r="592" spans="1:11" s="311" customFormat="1" ht="25.5" customHeight="1" hidden="1">
      <c r="A592" s="258">
        <v>2080704</v>
      </c>
      <c r="B592" s="348" t="s">
        <v>864</v>
      </c>
      <c r="C592" s="341">
        <f t="shared" si="19"/>
        <v>0</v>
      </c>
      <c r="D592" s="362"/>
      <c r="E592" s="341">
        <f t="shared" si="20"/>
        <v>0</v>
      </c>
      <c r="F592" s="369"/>
      <c r="G592" s="369"/>
      <c r="H592" s="364"/>
      <c r="I592" s="364"/>
      <c r="J592" s="363"/>
      <c r="K592" s="253"/>
    </row>
    <row r="593" spans="1:11" s="311" customFormat="1" ht="25.5" customHeight="1" hidden="1">
      <c r="A593" s="258">
        <v>2080705</v>
      </c>
      <c r="B593" s="348" t="s">
        <v>865</v>
      </c>
      <c r="C593" s="341">
        <f t="shared" si="19"/>
        <v>0</v>
      </c>
      <c r="D593" s="362"/>
      <c r="E593" s="341">
        <f t="shared" si="20"/>
        <v>0</v>
      </c>
      <c r="F593" s="369"/>
      <c r="G593" s="369"/>
      <c r="H593" s="364"/>
      <c r="I593" s="364"/>
      <c r="J593" s="363"/>
      <c r="K593" s="253"/>
    </row>
    <row r="594" spans="1:11" s="311" customFormat="1" ht="25.5" customHeight="1" hidden="1">
      <c r="A594" s="258">
        <v>2080709</v>
      </c>
      <c r="B594" s="348" t="s">
        <v>866</v>
      </c>
      <c r="C594" s="341">
        <f t="shared" si="19"/>
        <v>0</v>
      </c>
      <c r="D594" s="362"/>
      <c r="E594" s="341">
        <f t="shared" si="20"/>
        <v>0</v>
      </c>
      <c r="F594" s="369"/>
      <c r="G594" s="369"/>
      <c r="H594" s="364"/>
      <c r="I594" s="364"/>
      <c r="J594" s="363"/>
      <c r="K594" s="253"/>
    </row>
    <row r="595" spans="1:11" s="311" customFormat="1" ht="25.5" customHeight="1" hidden="1">
      <c r="A595" s="258">
        <v>2080711</v>
      </c>
      <c r="B595" s="348" t="s">
        <v>867</v>
      </c>
      <c r="C595" s="341">
        <f t="shared" si="19"/>
        <v>0</v>
      </c>
      <c r="D595" s="342"/>
      <c r="E595" s="341">
        <f t="shared" si="20"/>
        <v>0</v>
      </c>
      <c r="F595" s="372"/>
      <c r="G595" s="382"/>
      <c r="H595" s="343"/>
      <c r="I595" s="343"/>
      <c r="J595" s="357"/>
      <c r="K595" s="253"/>
    </row>
    <row r="596" spans="1:11" s="311" customFormat="1" ht="25.5" customHeight="1" hidden="1">
      <c r="A596" s="258">
        <v>2080712</v>
      </c>
      <c r="B596" s="348" t="s">
        <v>868</v>
      </c>
      <c r="C596" s="341">
        <f t="shared" si="19"/>
        <v>0</v>
      </c>
      <c r="D596" s="344"/>
      <c r="E596" s="341">
        <f t="shared" si="20"/>
        <v>0</v>
      </c>
      <c r="F596" s="369"/>
      <c r="G596" s="369"/>
      <c r="H596" s="364"/>
      <c r="I596" s="364"/>
      <c r="J596" s="363"/>
      <c r="K596" s="253"/>
    </row>
    <row r="597" spans="1:11" s="311" customFormat="1" ht="25.5" customHeight="1" hidden="1">
      <c r="A597" s="258">
        <v>2080713</v>
      </c>
      <c r="B597" s="348" t="s">
        <v>869</v>
      </c>
      <c r="C597" s="341">
        <f t="shared" si="19"/>
        <v>0</v>
      </c>
      <c r="D597" s="344"/>
      <c r="E597" s="341">
        <f t="shared" si="20"/>
        <v>0</v>
      </c>
      <c r="F597" s="369"/>
      <c r="G597" s="369"/>
      <c r="H597" s="364"/>
      <c r="I597" s="364"/>
      <c r="J597" s="363"/>
      <c r="K597" s="253"/>
    </row>
    <row r="598" spans="1:11" s="311" customFormat="1" ht="18" customHeight="1">
      <c r="A598" s="258">
        <v>2080799</v>
      </c>
      <c r="B598" s="340" t="s">
        <v>870</v>
      </c>
      <c r="C598" s="341">
        <f t="shared" si="19"/>
        <v>1049</v>
      </c>
      <c r="D598" s="344">
        <v>1049</v>
      </c>
      <c r="E598" s="341">
        <f t="shared" si="20"/>
        <v>1049</v>
      </c>
      <c r="F598" s="368"/>
      <c r="G598" s="368"/>
      <c r="H598" s="346"/>
      <c r="I598" s="346"/>
      <c r="J598" s="345"/>
      <c r="K598" s="253"/>
    </row>
    <row r="599" spans="1:11" s="311" customFormat="1" ht="18" customHeight="1">
      <c r="A599" s="258">
        <v>20808</v>
      </c>
      <c r="B599" s="340" t="s">
        <v>871</v>
      </c>
      <c r="C599" s="341">
        <f t="shared" si="19"/>
        <v>2986</v>
      </c>
      <c r="D599" s="344">
        <f>SUM(D600:D606)</f>
        <v>2986</v>
      </c>
      <c r="E599" s="341">
        <f t="shared" si="20"/>
        <v>2986</v>
      </c>
      <c r="F599" s="368">
        <f>SUM(F600:F606)</f>
        <v>0</v>
      </c>
      <c r="G599" s="368">
        <f>SUM(G600:G606)</f>
        <v>0</v>
      </c>
      <c r="H599" s="346"/>
      <c r="I599" s="346"/>
      <c r="J599" s="345"/>
      <c r="K599" s="253"/>
    </row>
    <row r="600" spans="1:11" s="311" customFormat="1" ht="18" customHeight="1">
      <c r="A600" s="258">
        <v>2080801</v>
      </c>
      <c r="B600" s="340" t="s">
        <v>872</v>
      </c>
      <c r="C600" s="341">
        <f t="shared" si="19"/>
        <v>110</v>
      </c>
      <c r="D600" s="344">
        <v>110</v>
      </c>
      <c r="E600" s="341">
        <f t="shared" si="20"/>
        <v>110</v>
      </c>
      <c r="F600" s="368"/>
      <c r="G600" s="368"/>
      <c r="H600" s="346"/>
      <c r="I600" s="346"/>
      <c r="J600" s="345"/>
      <c r="K600" s="253"/>
    </row>
    <row r="601" spans="1:11" s="311" customFormat="1" ht="18" customHeight="1">
      <c r="A601" s="258">
        <v>2080802</v>
      </c>
      <c r="B601" s="340" t="s">
        <v>873</v>
      </c>
      <c r="C601" s="341">
        <f t="shared" si="19"/>
        <v>480</v>
      </c>
      <c r="D601" s="344">
        <v>480</v>
      </c>
      <c r="E601" s="341">
        <f t="shared" si="20"/>
        <v>480</v>
      </c>
      <c r="F601" s="368"/>
      <c r="G601" s="368"/>
      <c r="H601" s="346"/>
      <c r="I601" s="346"/>
      <c r="J601" s="345"/>
      <c r="K601" s="253"/>
    </row>
    <row r="602" spans="1:11" s="311" customFormat="1" ht="18" customHeight="1">
      <c r="A602" s="258">
        <v>2080803</v>
      </c>
      <c r="B602" s="340" t="s">
        <v>874</v>
      </c>
      <c r="C602" s="341">
        <f t="shared" si="19"/>
        <v>468</v>
      </c>
      <c r="D602" s="344">
        <v>468</v>
      </c>
      <c r="E602" s="341">
        <f t="shared" si="20"/>
        <v>468</v>
      </c>
      <c r="F602" s="368"/>
      <c r="G602" s="368"/>
      <c r="H602" s="346"/>
      <c r="I602" s="346"/>
      <c r="J602" s="345"/>
      <c r="K602" s="253"/>
    </row>
    <row r="603" spans="1:11" s="311" customFormat="1" ht="18" customHeight="1">
      <c r="A603" s="258">
        <v>2080804</v>
      </c>
      <c r="B603" s="340" t="s">
        <v>875</v>
      </c>
      <c r="C603" s="341">
        <f t="shared" si="19"/>
        <v>4</v>
      </c>
      <c r="D603" s="344">
        <v>4</v>
      </c>
      <c r="E603" s="341">
        <f t="shared" si="20"/>
        <v>4</v>
      </c>
      <c r="F603" s="368"/>
      <c r="G603" s="368"/>
      <c r="H603" s="346"/>
      <c r="I603" s="346"/>
      <c r="J603" s="345"/>
      <c r="K603" s="253"/>
    </row>
    <row r="604" spans="1:11" s="311" customFormat="1" ht="18" customHeight="1">
      <c r="A604" s="258">
        <v>2080805</v>
      </c>
      <c r="B604" s="340" t="s">
        <v>876</v>
      </c>
      <c r="C604" s="341">
        <f t="shared" si="19"/>
        <v>1112</v>
      </c>
      <c r="D604" s="344">
        <v>1112</v>
      </c>
      <c r="E604" s="341">
        <f t="shared" si="20"/>
        <v>1112</v>
      </c>
      <c r="F604" s="368"/>
      <c r="G604" s="368"/>
      <c r="H604" s="346"/>
      <c r="I604" s="346"/>
      <c r="J604" s="345"/>
      <c r="K604" s="253"/>
    </row>
    <row r="605" spans="1:11" s="311" customFormat="1" ht="18" customHeight="1">
      <c r="A605" s="258">
        <v>2080806</v>
      </c>
      <c r="B605" s="340" t="s">
        <v>877</v>
      </c>
      <c r="C605" s="341">
        <f t="shared" si="19"/>
        <v>558</v>
      </c>
      <c r="D605" s="344">
        <v>558</v>
      </c>
      <c r="E605" s="341">
        <f t="shared" si="20"/>
        <v>558</v>
      </c>
      <c r="F605" s="368"/>
      <c r="G605" s="368"/>
      <c r="H605" s="346"/>
      <c r="I605" s="346"/>
      <c r="J605" s="345"/>
      <c r="K605" s="253"/>
    </row>
    <row r="606" spans="1:11" s="311" customFormat="1" ht="18" customHeight="1">
      <c r="A606" s="258">
        <v>2080899</v>
      </c>
      <c r="B606" s="340" t="s">
        <v>878</v>
      </c>
      <c r="C606" s="341">
        <f t="shared" si="19"/>
        <v>254</v>
      </c>
      <c r="D606" s="344">
        <v>254</v>
      </c>
      <c r="E606" s="341">
        <f t="shared" si="20"/>
        <v>254</v>
      </c>
      <c r="F606" s="368"/>
      <c r="G606" s="368"/>
      <c r="H606" s="346"/>
      <c r="I606" s="346"/>
      <c r="J606" s="345"/>
      <c r="K606" s="253"/>
    </row>
    <row r="607" spans="1:11" s="311" customFormat="1" ht="18" customHeight="1">
      <c r="A607" s="258">
        <v>20809</v>
      </c>
      <c r="B607" s="340" t="s">
        <v>879</v>
      </c>
      <c r="C607" s="341">
        <f t="shared" si="19"/>
        <v>2799</v>
      </c>
      <c r="D607" s="344">
        <f>SUM(D608:D613)</f>
        <v>2799</v>
      </c>
      <c r="E607" s="341">
        <f t="shared" si="20"/>
        <v>2799</v>
      </c>
      <c r="F607" s="368">
        <f>SUM(F608:F613)</f>
        <v>0</v>
      </c>
      <c r="G607" s="368">
        <f>SUM(G608:G613)</f>
        <v>0</v>
      </c>
      <c r="H607" s="346"/>
      <c r="I607" s="346"/>
      <c r="J607" s="345"/>
      <c r="K607" s="253"/>
    </row>
    <row r="608" spans="1:11" s="311" customFormat="1" ht="18" customHeight="1">
      <c r="A608" s="258">
        <v>2080901</v>
      </c>
      <c r="B608" s="340" t="s">
        <v>880</v>
      </c>
      <c r="C608" s="341">
        <f t="shared" si="19"/>
        <v>2114</v>
      </c>
      <c r="D608" s="344">
        <v>2114</v>
      </c>
      <c r="E608" s="341">
        <f t="shared" si="20"/>
        <v>2114</v>
      </c>
      <c r="F608" s="368"/>
      <c r="G608" s="368"/>
      <c r="H608" s="346"/>
      <c r="I608" s="346"/>
      <c r="J608" s="345"/>
      <c r="K608" s="253"/>
    </row>
    <row r="609" spans="1:11" s="311" customFormat="1" ht="18" customHeight="1">
      <c r="A609" s="258">
        <v>2080902</v>
      </c>
      <c r="B609" s="340" t="s">
        <v>881</v>
      </c>
      <c r="C609" s="341">
        <f t="shared" si="19"/>
        <v>191</v>
      </c>
      <c r="D609" s="344">
        <v>191</v>
      </c>
      <c r="E609" s="341">
        <f t="shared" si="20"/>
        <v>191</v>
      </c>
      <c r="F609" s="368"/>
      <c r="G609" s="368"/>
      <c r="H609" s="346"/>
      <c r="I609" s="346"/>
      <c r="J609" s="345"/>
      <c r="K609" s="253"/>
    </row>
    <row r="610" spans="1:11" s="311" customFormat="1" ht="18" customHeight="1">
      <c r="A610" s="258">
        <v>2080903</v>
      </c>
      <c r="B610" s="340" t="s">
        <v>882</v>
      </c>
      <c r="C610" s="341">
        <f t="shared" si="19"/>
        <v>63</v>
      </c>
      <c r="D610" s="344">
        <v>63</v>
      </c>
      <c r="E610" s="341">
        <f t="shared" si="20"/>
        <v>63</v>
      </c>
      <c r="F610" s="368"/>
      <c r="G610" s="368"/>
      <c r="H610" s="346"/>
      <c r="I610" s="346"/>
      <c r="J610" s="345"/>
      <c r="K610" s="253"/>
    </row>
    <row r="611" spans="1:11" s="311" customFormat="1" ht="25.5" customHeight="1" hidden="1">
      <c r="A611" s="258">
        <v>2080904</v>
      </c>
      <c r="B611" s="348" t="s">
        <v>883</v>
      </c>
      <c r="C611" s="341">
        <f t="shared" si="19"/>
        <v>0</v>
      </c>
      <c r="D611" s="344"/>
      <c r="E611" s="341">
        <f t="shared" si="20"/>
        <v>0</v>
      </c>
      <c r="F611" s="369"/>
      <c r="G611" s="369"/>
      <c r="H611" s="364"/>
      <c r="I611" s="364"/>
      <c r="J611" s="363"/>
      <c r="K611" s="253"/>
    </row>
    <row r="612" spans="1:11" s="311" customFormat="1" ht="18" customHeight="1">
      <c r="A612" s="258">
        <v>2080905</v>
      </c>
      <c r="B612" s="340" t="s">
        <v>518</v>
      </c>
      <c r="C612" s="341">
        <f t="shared" si="19"/>
        <v>13</v>
      </c>
      <c r="D612" s="344">
        <v>13</v>
      </c>
      <c r="E612" s="341">
        <f t="shared" si="20"/>
        <v>13</v>
      </c>
      <c r="F612" s="368"/>
      <c r="G612" s="368"/>
      <c r="H612" s="346"/>
      <c r="I612" s="346"/>
      <c r="J612" s="345"/>
      <c r="K612" s="253"/>
    </row>
    <row r="613" spans="1:11" s="311" customFormat="1" ht="18" customHeight="1">
      <c r="A613" s="258">
        <v>2080999</v>
      </c>
      <c r="B613" s="340" t="s">
        <v>884</v>
      </c>
      <c r="C613" s="341">
        <f t="shared" si="19"/>
        <v>418</v>
      </c>
      <c r="D613" s="344">
        <v>418</v>
      </c>
      <c r="E613" s="341">
        <f t="shared" si="20"/>
        <v>418</v>
      </c>
      <c r="F613" s="368"/>
      <c r="G613" s="368"/>
      <c r="H613" s="346"/>
      <c r="I613" s="346"/>
      <c r="J613" s="345"/>
      <c r="K613" s="253"/>
    </row>
    <row r="614" spans="1:11" s="311" customFormat="1" ht="18" customHeight="1">
      <c r="A614" s="258">
        <v>20810</v>
      </c>
      <c r="B614" s="340" t="s">
        <v>885</v>
      </c>
      <c r="C614" s="341">
        <f t="shared" si="19"/>
        <v>482</v>
      </c>
      <c r="D614" s="344">
        <f>SUM(D615:D621)</f>
        <v>482</v>
      </c>
      <c r="E614" s="341">
        <f t="shared" si="20"/>
        <v>482</v>
      </c>
      <c r="F614" s="368">
        <f>SUM(F615:F621)</f>
        <v>0</v>
      </c>
      <c r="G614" s="368">
        <f>SUM(G615:G621)</f>
        <v>0</v>
      </c>
      <c r="H614" s="346"/>
      <c r="I614" s="346"/>
      <c r="J614" s="345"/>
      <c r="K614" s="253"/>
    </row>
    <row r="615" spans="1:11" s="311" customFormat="1" ht="25.5" customHeight="1" hidden="1">
      <c r="A615" s="258">
        <v>2081001</v>
      </c>
      <c r="B615" s="348" t="s">
        <v>886</v>
      </c>
      <c r="C615" s="341">
        <f t="shared" si="19"/>
        <v>0</v>
      </c>
      <c r="D615" s="344"/>
      <c r="E615" s="341">
        <f t="shared" si="20"/>
        <v>0</v>
      </c>
      <c r="F615" s="383"/>
      <c r="G615" s="383"/>
      <c r="H615" s="380"/>
      <c r="I615" s="380"/>
      <c r="J615" s="366"/>
      <c r="K615" s="253"/>
    </row>
    <row r="616" spans="1:11" s="311" customFormat="1" ht="15" customHeight="1">
      <c r="A616" s="258">
        <v>2081002</v>
      </c>
      <c r="B616" s="348" t="s">
        <v>887</v>
      </c>
      <c r="C616" s="341">
        <f t="shared" si="19"/>
        <v>6</v>
      </c>
      <c r="D616" s="344">
        <v>6</v>
      </c>
      <c r="E616" s="341">
        <f t="shared" si="20"/>
        <v>6</v>
      </c>
      <c r="F616" s="369"/>
      <c r="G616" s="369"/>
      <c r="H616" s="364"/>
      <c r="I616" s="364"/>
      <c r="J616" s="363"/>
      <c r="K616" s="253"/>
    </row>
    <row r="617" spans="1:11" s="311" customFormat="1" ht="25.5" customHeight="1" hidden="1">
      <c r="A617" s="258">
        <v>2081003</v>
      </c>
      <c r="B617" s="348" t="s">
        <v>1584</v>
      </c>
      <c r="C617" s="341">
        <f t="shared" si="19"/>
        <v>0</v>
      </c>
      <c r="D617" s="342"/>
      <c r="E617" s="341">
        <f t="shared" si="20"/>
        <v>0</v>
      </c>
      <c r="F617" s="372"/>
      <c r="G617" s="372"/>
      <c r="H617" s="343"/>
      <c r="I617" s="343"/>
      <c r="J617" s="357"/>
      <c r="K617" s="253"/>
    </row>
    <row r="618" spans="1:11" s="311" customFormat="1" ht="20.25" customHeight="1" hidden="1">
      <c r="A618" s="258">
        <v>2081004</v>
      </c>
      <c r="B618" s="348" t="s">
        <v>889</v>
      </c>
      <c r="C618" s="341">
        <f t="shared" si="19"/>
        <v>0</v>
      </c>
      <c r="D618" s="344"/>
      <c r="E618" s="341">
        <f t="shared" si="20"/>
        <v>0</v>
      </c>
      <c r="F618" s="369"/>
      <c r="G618" s="369"/>
      <c r="H618" s="364"/>
      <c r="I618" s="364"/>
      <c r="J618" s="363"/>
      <c r="K618" s="253"/>
    </row>
    <row r="619" spans="1:11" s="311" customFormat="1" ht="18" customHeight="1">
      <c r="A619" s="258">
        <v>2081005</v>
      </c>
      <c r="B619" s="340" t="s">
        <v>890</v>
      </c>
      <c r="C619" s="341">
        <f t="shared" si="19"/>
        <v>432</v>
      </c>
      <c r="D619" s="344">
        <v>432</v>
      </c>
      <c r="E619" s="341">
        <f t="shared" si="20"/>
        <v>432</v>
      </c>
      <c r="F619" s="368"/>
      <c r="G619" s="368"/>
      <c r="H619" s="346"/>
      <c r="I619" s="346"/>
      <c r="J619" s="345"/>
      <c r="K619" s="253"/>
    </row>
    <row r="620" spans="1:11" s="311" customFormat="1" ht="18" customHeight="1">
      <c r="A620" s="258">
        <v>2081006</v>
      </c>
      <c r="B620" s="340" t="s">
        <v>1585</v>
      </c>
      <c r="C620" s="341">
        <f t="shared" si="19"/>
        <v>34</v>
      </c>
      <c r="D620" s="344">
        <v>34</v>
      </c>
      <c r="E620" s="341">
        <f t="shared" si="20"/>
        <v>34</v>
      </c>
      <c r="F620" s="345"/>
      <c r="G620" s="345"/>
      <c r="H620" s="346"/>
      <c r="I620" s="346"/>
      <c r="J620" s="345"/>
      <c r="K620" s="253"/>
    </row>
    <row r="621" spans="1:11" s="311" customFormat="1" ht="18" customHeight="1">
      <c r="A621" s="258">
        <v>2081099</v>
      </c>
      <c r="B621" s="340" t="s">
        <v>891</v>
      </c>
      <c r="C621" s="341">
        <f t="shared" si="19"/>
        <v>10</v>
      </c>
      <c r="D621" s="344">
        <v>10</v>
      </c>
      <c r="E621" s="341">
        <f t="shared" si="20"/>
        <v>10</v>
      </c>
      <c r="F621" s="345"/>
      <c r="G621" s="345"/>
      <c r="H621" s="346"/>
      <c r="I621" s="346"/>
      <c r="J621" s="345"/>
      <c r="K621" s="253"/>
    </row>
    <row r="622" spans="1:11" s="311" customFormat="1" ht="18" customHeight="1">
      <c r="A622" s="258">
        <v>20811</v>
      </c>
      <c r="B622" s="340" t="s">
        <v>892</v>
      </c>
      <c r="C622" s="341">
        <f t="shared" si="19"/>
        <v>1272</v>
      </c>
      <c r="D622" s="344">
        <f>SUM(D623:D630)</f>
        <v>618</v>
      </c>
      <c r="E622" s="341">
        <f t="shared" si="20"/>
        <v>590</v>
      </c>
      <c r="F622" s="345">
        <f>SUM(F623:F630)</f>
        <v>28</v>
      </c>
      <c r="G622" s="345">
        <f>SUM(G623:G630)</f>
        <v>654</v>
      </c>
      <c r="H622" s="346"/>
      <c r="I622" s="346"/>
      <c r="J622" s="345"/>
      <c r="K622" s="253"/>
    </row>
    <row r="623" spans="1:11" s="311" customFormat="1" ht="18" customHeight="1">
      <c r="A623" s="258">
        <v>2081101</v>
      </c>
      <c r="B623" s="340" t="s">
        <v>453</v>
      </c>
      <c r="C623" s="341">
        <f t="shared" si="19"/>
        <v>77</v>
      </c>
      <c r="D623" s="344">
        <v>77</v>
      </c>
      <c r="E623" s="341">
        <f t="shared" si="20"/>
        <v>77</v>
      </c>
      <c r="F623" s="345"/>
      <c r="G623" s="345"/>
      <c r="H623" s="346"/>
      <c r="I623" s="346"/>
      <c r="J623" s="345"/>
      <c r="K623" s="253"/>
    </row>
    <row r="624" spans="1:11" s="311" customFormat="1" ht="25.5" customHeight="1" hidden="1">
      <c r="A624" s="258">
        <v>2081102</v>
      </c>
      <c r="B624" s="348" t="s">
        <v>454</v>
      </c>
      <c r="C624" s="341">
        <f t="shared" si="19"/>
        <v>0</v>
      </c>
      <c r="D624" s="344"/>
      <c r="E624" s="341">
        <f t="shared" si="20"/>
        <v>0</v>
      </c>
      <c r="F624" s="366"/>
      <c r="G624" s="366"/>
      <c r="H624" s="380"/>
      <c r="I624" s="380"/>
      <c r="J624" s="366"/>
      <c r="K624" s="253"/>
    </row>
    <row r="625" spans="1:11" s="311" customFormat="1" ht="25.5" customHeight="1" hidden="1">
      <c r="A625" s="258">
        <v>2081103</v>
      </c>
      <c r="B625" s="348" t="s">
        <v>455</v>
      </c>
      <c r="C625" s="341">
        <f t="shared" si="19"/>
        <v>0</v>
      </c>
      <c r="D625" s="344"/>
      <c r="E625" s="341">
        <f t="shared" si="20"/>
        <v>0</v>
      </c>
      <c r="F625" s="363"/>
      <c r="G625" s="363"/>
      <c r="H625" s="364"/>
      <c r="I625" s="364"/>
      <c r="J625" s="363"/>
      <c r="K625" s="253"/>
    </row>
    <row r="626" spans="1:11" s="311" customFormat="1" ht="18" customHeight="1">
      <c r="A626" s="258">
        <v>2081104</v>
      </c>
      <c r="B626" s="340" t="s">
        <v>893</v>
      </c>
      <c r="C626" s="341">
        <f t="shared" si="19"/>
        <v>50</v>
      </c>
      <c r="D626" s="344">
        <v>50</v>
      </c>
      <c r="E626" s="341">
        <f t="shared" si="20"/>
        <v>22</v>
      </c>
      <c r="F626" s="345">
        <v>28</v>
      </c>
      <c r="G626" s="345"/>
      <c r="H626" s="346"/>
      <c r="I626" s="346"/>
      <c r="J626" s="345"/>
      <c r="K626" s="253"/>
    </row>
    <row r="627" spans="1:11" s="311" customFormat="1" ht="25.5" customHeight="1" hidden="1">
      <c r="A627" s="258">
        <v>2081105</v>
      </c>
      <c r="B627" s="348" t="s">
        <v>894</v>
      </c>
      <c r="C627" s="341">
        <f t="shared" si="19"/>
        <v>0</v>
      </c>
      <c r="D627" s="362"/>
      <c r="E627" s="341">
        <f t="shared" si="20"/>
        <v>0</v>
      </c>
      <c r="F627" s="363"/>
      <c r="G627" s="363"/>
      <c r="H627" s="364"/>
      <c r="I627" s="364"/>
      <c r="J627" s="363"/>
      <c r="K627" s="253"/>
    </row>
    <row r="628" spans="1:11" s="311" customFormat="1" ht="25.5" customHeight="1" hidden="1">
      <c r="A628" s="258">
        <v>2081106</v>
      </c>
      <c r="B628" s="348" t="s">
        <v>895</v>
      </c>
      <c r="C628" s="341">
        <f t="shared" si="19"/>
        <v>0</v>
      </c>
      <c r="D628" s="362"/>
      <c r="E628" s="341">
        <f t="shared" si="20"/>
        <v>0</v>
      </c>
      <c r="F628" s="363"/>
      <c r="G628" s="363"/>
      <c r="H628" s="364"/>
      <c r="I628" s="364"/>
      <c r="J628" s="363"/>
      <c r="K628" s="253"/>
    </row>
    <row r="629" spans="1:11" s="311" customFormat="1" ht="18" customHeight="1">
      <c r="A629" s="258">
        <v>2081107</v>
      </c>
      <c r="B629" s="340" t="s">
        <v>896</v>
      </c>
      <c r="C629" s="341">
        <f t="shared" si="19"/>
        <v>339</v>
      </c>
      <c r="D629" s="344">
        <v>339</v>
      </c>
      <c r="E629" s="341">
        <f t="shared" si="20"/>
        <v>339</v>
      </c>
      <c r="F629" s="345"/>
      <c r="G629" s="345"/>
      <c r="H629" s="346"/>
      <c r="I629" s="346"/>
      <c r="J629" s="345"/>
      <c r="K629" s="253"/>
    </row>
    <row r="630" spans="1:11" s="311" customFormat="1" ht="18" customHeight="1">
      <c r="A630" s="258">
        <v>2081199</v>
      </c>
      <c r="B630" s="340" t="s">
        <v>897</v>
      </c>
      <c r="C630" s="341">
        <f t="shared" si="19"/>
        <v>806</v>
      </c>
      <c r="D630" s="344">
        <v>152</v>
      </c>
      <c r="E630" s="341">
        <f t="shared" si="20"/>
        <v>152</v>
      </c>
      <c r="F630" s="345"/>
      <c r="G630" s="345">
        <v>654</v>
      </c>
      <c r="H630" s="346"/>
      <c r="I630" s="346"/>
      <c r="J630" s="345"/>
      <c r="K630" s="253"/>
    </row>
    <row r="631" spans="1:11" s="311" customFormat="1" ht="18" customHeight="1">
      <c r="A631" s="258">
        <v>20816</v>
      </c>
      <c r="B631" s="340" t="s">
        <v>903</v>
      </c>
      <c r="C631" s="341">
        <f t="shared" si="19"/>
        <v>21</v>
      </c>
      <c r="D631" s="344">
        <f>SUM(D632:D635)</f>
        <v>21</v>
      </c>
      <c r="E631" s="341">
        <f t="shared" si="20"/>
        <v>21</v>
      </c>
      <c r="F631" s="368">
        <f>SUM(F632:F635)</f>
        <v>0</v>
      </c>
      <c r="G631" s="368">
        <f>SUM(G632:G635)</f>
        <v>0</v>
      </c>
      <c r="H631" s="346"/>
      <c r="I631" s="346"/>
      <c r="J631" s="345"/>
      <c r="K631" s="253"/>
    </row>
    <row r="632" spans="1:11" s="311" customFormat="1" ht="18" customHeight="1">
      <c r="A632" s="258">
        <v>2081601</v>
      </c>
      <c r="B632" s="340" t="s">
        <v>453</v>
      </c>
      <c r="C632" s="341">
        <f t="shared" si="19"/>
        <v>21</v>
      </c>
      <c r="D632" s="344">
        <v>21</v>
      </c>
      <c r="E632" s="341">
        <f t="shared" si="20"/>
        <v>21</v>
      </c>
      <c r="F632" s="368"/>
      <c r="G632" s="368"/>
      <c r="H632" s="346"/>
      <c r="I632" s="346"/>
      <c r="J632" s="345"/>
      <c r="K632" s="253"/>
    </row>
    <row r="633" spans="1:11" s="311" customFormat="1" ht="25.5" customHeight="1" hidden="1">
      <c r="A633" s="258">
        <v>2081602</v>
      </c>
      <c r="B633" s="348" t="s">
        <v>454</v>
      </c>
      <c r="C633" s="341">
        <f t="shared" si="19"/>
        <v>0</v>
      </c>
      <c r="D633" s="362"/>
      <c r="E633" s="341">
        <f t="shared" si="20"/>
        <v>0</v>
      </c>
      <c r="F633" s="369"/>
      <c r="G633" s="369"/>
      <c r="H633" s="364"/>
      <c r="I633" s="364"/>
      <c r="J633" s="363"/>
      <c r="K633" s="253"/>
    </row>
    <row r="634" spans="1:11" s="311" customFormat="1" ht="25.5" customHeight="1" hidden="1">
      <c r="A634" s="258">
        <v>2081603</v>
      </c>
      <c r="B634" s="348" t="s">
        <v>455</v>
      </c>
      <c r="C634" s="341">
        <f t="shared" si="19"/>
        <v>0</v>
      </c>
      <c r="D634" s="342"/>
      <c r="E634" s="341">
        <f t="shared" si="20"/>
        <v>0</v>
      </c>
      <c r="F634" s="372"/>
      <c r="G634" s="372"/>
      <c r="H634" s="343"/>
      <c r="I634" s="343"/>
      <c r="J634" s="357"/>
      <c r="K634" s="253"/>
    </row>
    <row r="635" spans="1:11" s="311" customFormat="1" ht="25.5" customHeight="1" hidden="1">
      <c r="A635" s="258">
        <v>2081699</v>
      </c>
      <c r="B635" s="348" t="s">
        <v>904</v>
      </c>
      <c r="C635" s="341">
        <f t="shared" si="19"/>
        <v>0</v>
      </c>
      <c r="D635" s="344"/>
      <c r="E635" s="341">
        <f t="shared" si="20"/>
        <v>0</v>
      </c>
      <c r="F635" s="369"/>
      <c r="G635" s="369"/>
      <c r="H635" s="364"/>
      <c r="I635" s="364"/>
      <c r="J635" s="363"/>
      <c r="K635" s="253"/>
    </row>
    <row r="636" spans="1:11" s="311" customFormat="1" ht="18" customHeight="1">
      <c r="A636" s="258">
        <v>20819</v>
      </c>
      <c r="B636" s="340" t="s">
        <v>905</v>
      </c>
      <c r="C636" s="341">
        <f t="shared" si="19"/>
        <v>200</v>
      </c>
      <c r="D636" s="344">
        <f>SUM(D637:D638)</f>
        <v>200</v>
      </c>
      <c r="E636" s="341">
        <f t="shared" si="20"/>
        <v>200</v>
      </c>
      <c r="F636" s="368">
        <f>SUM(F637:F638)</f>
        <v>0</v>
      </c>
      <c r="G636" s="368">
        <f>SUM(G637:G638)</f>
        <v>0</v>
      </c>
      <c r="H636" s="346"/>
      <c r="I636" s="346"/>
      <c r="J636" s="345"/>
      <c r="K636" s="253"/>
    </row>
    <row r="637" spans="1:11" s="311" customFormat="1" ht="18" customHeight="1">
      <c r="A637" s="258">
        <v>2081901</v>
      </c>
      <c r="B637" s="340" t="s">
        <v>906</v>
      </c>
      <c r="C637" s="341">
        <f t="shared" si="19"/>
        <v>100</v>
      </c>
      <c r="D637" s="344">
        <v>100</v>
      </c>
      <c r="E637" s="341">
        <f t="shared" si="20"/>
        <v>100</v>
      </c>
      <c r="F637" s="368"/>
      <c r="G637" s="368"/>
      <c r="H637" s="346"/>
      <c r="I637" s="346"/>
      <c r="J637" s="345"/>
      <c r="K637" s="253"/>
    </row>
    <row r="638" spans="1:11" s="311" customFormat="1" ht="18" customHeight="1">
      <c r="A638" s="258">
        <v>2081902</v>
      </c>
      <c r="B638" s="340" t="s">
        <v>907</v>
      </c>
      <c r="C638" s="341">
        <f t="shared" si="19"/>
        <v>100</v>
      </c>
      <c r="D638" s="344">
        <v>100</v>
      </c>
      <c r="E638" s="341">
        <f t="shared" si="20"/>
        <v>100</v>
      </c>
      <c r="F638" s="368"/>
      <c r="G638" s="368"/>
      <c r="H638" s="346"/>
      <c r="I638" s="346"/>
      <c r="J638" s="345"/>
      <c r="K638" s="253"/>
    </row>
    <row r="639" spans="1:11" s="311" customFormat="1" ht="18" customHeight="1">
      <c r="A639" s="258">
        <v>20820</v>
      </c>
      <c r="B639" s="340" t="s">
        <v>908</v>
      </c>
      <c r="C639" s="341">
        <f t="shared" si="19"/>
        <v>883</v>
      </c>
      <c r="D639" s="344">
        <f>SUM(D640:D641)</f>
        <v>883</v>
      </c>
      <c r="E639" s="341">
        <f t="shared" si="20"/>
        <v>883</v>
      </c>
      <c r="F639" s="368">
        <f>SUM(F640:F641)</f>
        <v>0</v>
      </c>
      <c r="G639" s="368">
        <f>SUM(G640:G641)</f>
        <v>0</v>
      </c>
      <c r="H639" s="346"/>
      <c r="I639" s="346"/>
      <c r="J639" s="345"/>
      <c r="K639" s="253"/>
    </row>
    <row r="640" spans="1:11" s="311" customFormat="1" ht="18" customHeight="1">
      <c r="A640" s="258">
        <v>2082001</v>
      </c>
      <c r="B640" s="340" t="s">
        <v>909</v>
      </c>
      <c r="C640" s="341">
        <f t="shared" si="19"/>
        <v>879</v>
      </c>
      <c r="D640" s="344">
        <v>879</v>
      </c>
      <c r="E640" s="341">
        <f t="shared" si="20"/>
        <v>879</v>
      </c>
      <c r="F640" s="368"/>
      <c r="G640" s="368"/>
      <c r="H640" s="346"/>
      <c r="I640" s="346"/>
      <c r="J640" s="345"/>
      <c r="K640" s="253"/>
    </row>
    <row r="641" spans="1:11" s="311" customFormat="1" ht="18" customHeight="1">
      <c r="A641" s="258">
        <v>2082002</v>
      </c>
      <c r="B641" s="340" t="s">
        <v>910</v>
      </c>
      <c r="C641" s="341">
        <f t="shared" si="19"/>
        <v>4</v>
      </c>
      <c r="D641" s="344">
        <v>4</v>
      </c>
      <c r="E641" s="341">
        <f t="shared" si="20"/>
        <v>4</v>
      </c>
      <c r="F641" s="368"/>
      <c r="G641" s="368"/>
      <c r="H641" s="346"/>
      <c r="I641" s="346"/>
      <c r="J641" s="345"/>
      <c r="K641" s="253"/>
    </row>
    <row r="642" spans="1:11" s="311" customFormat="1" ht="18" customHeight="1">
      <c r="A642" s="258">
        <v>20821</v>
      </c>
      <c r="B642" s="340" t="s">
        <v>911</v>
      </c>
      <c r="C642" s="341">
        <f t="shared" si="19"/>
        <v>511</v>
      </c>
      <c r="D642" s="344">
        <f>SUM(D643:D644)</f>
        <v>511</v>
      </c>
      <c r="E642" s="341">
        <f t="shared" si="20"/>
        <v>511</v>
      </c>
      <c r="F642" s="368">
        <f>SUM(F643:F644)</f>
        <v>0</v>
      </c>
      <c r="G642" s="368">
        <f>SUM(G643:G644)</f>
        <v>0</v>
      </c>
      <c r="H642" s="346"/>
      <c r="I642" s="346"/>
      <c r="J642" s="345"/>
      <c r="K642" s="253"/>
    </row>
    <row r="643" spans="1:11" s="311" customFormat="1" ht="18" customHeight="1">
      <c r="A643" s="258">
        <v>2082101</v>
      </c>
      <c r="B643" s="340" t="s">
        <v>1586</v>
      </c>
      <c r="C643" s="367">
        <f t="shared" si="19"/>
        <v>0</v>
      </c>
      <c r="D643" s="371"/>
      <c r="E643" s="367">
        <f t="shared" si="20"/>
        <v>0</v>
      </c>
      <c r="F643" s="368"/>
      <c r="G643" s="368"/>
      <c r="H643" s="346"/>
      <c r="I643" s="346"/>
      <c r="J643" s="345"/>
      <c r="K643" s="253"/>
    </row>
    <row r="644" spans="1:11" s="311" customFormat="1" ht="18" customHeight="1">
      <c r="A644" s="258">
        <v>2082102</v>
      </c>
      <c r="B644" s="340" t="s">
        <v>913</v>
      </c>
      <c r="C644" s="341">
        <f t="shared" si="19"/>
        <v>511</v>
      </c>
      <c r="D644" s="344">
        <v>511</v>
      </c>
      <c r="E644" s="341">
        <f t="shared" si="20"/>
        <v>511</v>
      </c>
      <c r="F644" s="368"/>
      <c r="G644" s="368"/>
      <c r="H644" s="346"/>
      <c r="I644" s="346"/>
      <c r="J644" s="345"/>
      <c r="K644" s="253"/>
    </row>
    <row r="645" spans="1:11" s="311" customFormat="1" ht="25.5" customHeight="1" hidden="1">
      <c r="A645" s="258">
        <v>20824</v>
      </c>
      <c r="B645" s="348" t="s">
        <v>914</v>
      </c>
      <c r="C645" s="341">
        <f aca="true" t="shared" si="21" ref="C645:C708">E645+F645+G645</f>
        <v>0</v>
      </c>
      <c r="D645" s="342">
        <f>SUM(D646:D647)</f>
        <v>0</v>
      </c>
      <c r="E645" s="341">
        <f aca="true" t="shared" si="22" ref="E645:E708">D645-F645</f>
        <v>0</v>
      </c>
      <c r="F645" s="367">
        <f>SUM(F646:F647)</f>
        <v>0</v>
      </c>
      <c r="G645" s="367">
        <f>SUM(G646:G647)</f>
        <v>0</v>
      </c>
      <c r="H645" s="364"/>
      <c r="I645" s="364"/>
      <c r="J645" s="363"/>
      <c r="K645" s="253"/>
    </row>
    <row r="646" spans="1:11" s="311" customFormat="1" ht="25.5" customHeight="1" hidden="1">
      <c r="A646" s="258">
        <v>2082401</v>
      </c>
      <c r="B646" s="348" t="s">
        <v>1587</v>
      </c>
      <c r="C646" s="341">
        <f t="shared" si="21"/>
        <v>0</v>
      </c>
      <c r="D646" s="342"/>
      <c r="E646" s="341">
        <f t="shared" si="22"/>
        <v>0</v>
      </c>
      <c r="F646" s="372"/>
      <c r="G646" s="372"/>
      <c r="H646" s="343"/>
      <c r="I646" s="343"/>
      <c r="J646" s="357"/>
      <c r="K646" s="253"/>
    </row>
    <row r="647" spans="1:11" s="311" customFormat="1" ht="25.5" customHeight="1" hidden="1">
      <c r="A647" s="258">
        <v>2082402</v>
      </c>
      <c r="B647" s="348" t="s">
        <v>916</v>
      </c>
      <c r="C647" s="341">
        <f t="shared" si="21"/>
        <v>0</v>
      </c>
      <c r="D647" s="362"/>
      <c r="E647" s="341">
        <f t="shared" si="22"/>
        <v>0</v>
      </c>
      <c r="F647" s="369"/>
      <c r="G647" s="369"/>
      <c r="H647" s="364"/>
      <c r="I647" s="364"/>
      <c r="J647" s="363"/>
      <c r="K647" s="253"/>
    </row>
    <row r="648" spans="1:11" s="311" customFormat="1" ht="18" customHeight="1">
      <c r="A648" s="258">
        <v>20825</v>
      </c>
      <c r="B648" s="340" t="s">
        <v>917</v>
      </c>
      <c r="C648" s="341">
        <f t="shared" si="21"/>
        <v>229</v>
      </c>
      <c r="D648" s="344">
        <f>SUM(D649:D650)</f>
        <v>229</v>
      </c>
      <c r="E648" s="341">
        <f t="shared" si="22"/>
        <v>229</v>
      </c>
      <c r="F648" s="368">
        <f>SUM(F649:F650)</f>
        <v>0</v>
      </c>
      <c r="G648" s="368">
        <f>SUM(G649:G650)</f>
        <v>0</v>
      </c>
      <c r="H648" s="346"/>
      <c r="I648" s="346"/>
      <c r="J648" s="345"/>
      <c r="K648" s="253"/>
    </row>
    <row r="649" spans="1:11" s="311" customFormat="1" ht="25.5" customHeight="1" hidden="1">
      <c r="A649" s="258">
        <v>2082501</v>
      </c>
      <c r="B649" s="348" t="s">
        <v>918</v>
      </c>
      <c r="C649" s="341">
        <f t="shared" si="21"/>
        <v>0</v>
      </c>
      <c r="D649" s="362"/>
      <c r="E649" s="341">
        <f t="shared" si="22"/>
        <v>0</v>
      </c>
      <c r="F649" s="369"/>
      <c r="G649" s="369"/>
      <c r="H649" s="364"/>
      <c r="I649" s="364"/>
      <c r="J649" s="363"/>
      <c r="K649" s="253"/>
    </row>
    <row r="650" spans="1:11" s="311" customFormat="1" ht="18" customHeight="1">
      <c r="A650" s="258">
        <v>2082502</v>
      </c>
      <c r="B650" s="340" t="s">
        <v>919</v>
      </c>
      <c r="C650" s="341">
        <f t="shared" si="21"/>
        <v>229</v>
      </c>
      <c r="D650" s="344">
        <v>229</v>
      </c>
      <c r="E650" s="341">
        <f t="shared" si="22"/>
        <v>229</v>
      </c>
      <c r="F650" s="368"/>
      <c r="G650" s="368"/>
      <c r="H650" s="346"/>
      <c r="I650" s="346"/>
      <c r="J650" s="345"/>
      <c r="K650" s="253"/>
    </row>
    <row r="651" spans="1:11" s="311" customFormat="1" ht="18" customHeight="1">
      <c r="A651" s="258">
        <v>20826</v>
      </c>
      <c r="B651" s="340" t="s">
        <v>920</v>
      </c>
      <c r="C651" s="341">
        <f t="shared" si="21"/>
        <v>8569</v>
      </c>
      <c r="D651" s="344">
        <f>SUM(D652:D654)</f>
        <v>8569</v>
      </c>
      <c r="E651" s="341">
        <f t="shared" si="22"/>
        <v>8569</v>
      </c>
      <c r="F651" s="368">
        <f>SUM(F652:F654)</f>
        <v>0</v>
      </c>
      <c r="G651" s="368">
        <f>SUM(G652:G654)</f>
        <v>0</v>
      </c>
      <c r="H651" s="346"/>
      <c r="I651" s="346"/>
      <c r="J651" s="345"/>
      <c r="K651" s="253"/>
    </row>
    <row r="652" spans="1:11" s="311" customFormat="1" ht="18" customHeight="1">
      <c r="A652" s="258">
        <v>2082601</v>
      </c>
      <c r="B652" s="340" t="s">
        <v>921</v>
      </c>
      <c r="C652" s="341">
        <f t="shared" si="21"/>
        <v>69</v>
      </c>
      <c r="D652" s="344">
        <v>69</v>
      </c>
      <c r="E652" s="341">
        <f t="shared" si="22"/>
        <v>69</v>
      </c>
      <c r="F652" s="368"/>
      <c r="G652" s="368"/>
      <c r="H652" s="346"/>
      <c r="I652" s="346"/>
      <c r="J652" s="345"/>
      <c r="K652" s="253"/>
    </row>
    <row r="653" spans="1:11" s="311" customFormat="1" ht="18" customHeight="1">
      <c r="A653" s="258">
        <v>2082602</v>
      </c>
      <c r="B653" s="340" t="s">
        <v>922</v>
      </c>
      <c r="C653" s="341">
        <f t="shared" si="21"/>
        <v>8500</v>
      </c>
      <c r="D653" s="344">
        <v>8500</v>
      </c>
      <c r="E653" s="341">
        <f t="shared" si="22"/>
        <v>8500</v>
      </c>
      <c r="F653" s="368"/>
      <c r="G653" s="368"/>
      <c r="H653" s="346"/>
      <c r="I653" s="346"/>
      <c r="J653" s="345"/>
      <c r="K653" s="253"/>
    </row>
    <row r="654" spans="1:11" s="311" customFormat="1" ht="25.5" customHeight="1" hidden="1">
      <c r="A654" s="258">
        <v>2082699</v>
      </c>
      <c r="B654" s="384" t="s">
        <v>923</v>
      </c>
      <c r="C654" s="341">
        <f t="shared" si="21"/>
        <v>0</v>
      </c>
      <c r="D654" s="362"/>
      <c r="E654" s="341">
        <f t="shared" si="22"/>
        <v>0</v>
      </c>
      <c r="F654" s="369"/>
      <c r="G654" s="369"/>
      <c r="H654" s="364"/>
      <c r="I654" s="364"/>
      <c r="J654" s="363"/>
      <c r="K654" s="253"/>
    </row>
    <row r="655" spans="1:11" s="311" customFormat="1" ht="25.5" customHeight="1" hidden="1">
      <c r="A655" s="258">
        <v>20827</v>
      </c>
      <c r="B655" s="384" t="s">
        <v>924</v>
      </c>
      <c r="C655" s="341">
        <f t="shared" si="21"/>
        <v>0</v>
      </c>
      <c r="D655" s="342">
        <f>SUM(D656:D659)</f>
        <v>0</v>
      </c>
      <c r="E655" s="341">
        <f t="shared" si="22"/>
        <v>0</v>
      </c>
      <c r="F655" s="367">
        <f>SUM(F656:F659)</f>
        <v>0</v>
      </c>
      <c r="G655" s="367">
        <f>SUM(G656:G659)</f>
        <v>0</v>
      </c>
      <c r="H655" s="341"/>
      <c r="I655" s="341"/>
      <c r="J655" s="363"/>
      <c r="K655" s="253"/>
    </row>
    <row r="656" spans="1:11" s="311" customFormat="1" ht="25.5" customHeight="1" hidden="1">
      <c r="A656" s="258">
        <v>2082701</v>
      </c>
      <c r="B656" s="381" t="s">
        <v>925</v>
      </c>
      <c r="C656" s="341">
        <f t="shared" si="21"/>
        <v>0</v>
      </c>
      <c r="D656" s="362"/>
      <c r="E656" s="341">
        <f t="shared" si="22"/>
        <v>0</v>
      </c>
      <c r="F656" s="369"/>
      <c r="G656" s="369"/>
      <c r="H656" s="364"/>
      <c r="I656" s="364"/>
      <c r="J656" s="363"/>
      <c r="K656" s="253"/>
    </row>
    <row r="657" spans="1:11" s="311" customFormat="1" ht="25.5" customHeight="1" hidden="1">
      <c r="A657" s="258">
        <v>2082702</v>
      </c>
      <c r="B657" s="381" t="s">
        <v>926</v>
      </c>
      <c r="C657" s="341">
        <f t="shared" si="21"/>
        <v>0</v>
      </c>
      <c r="D657" s="362"/>
      <c r="E657" s="341">
        <f t="shared" si="22"/>
        <v>0</v>
      </c>
      <c r="F657" s="369"/>
      <c r="G657" s="369"/>
      <c r="H657" s="364"/>
      <c r="I657" s="364"/>
      <c r="J657" s="363"/>
      <c r="K657" s="253"/>
    </row>
    <row r="658" spans="1:11" s="311" customFormat="1" ht="25.5" customHeight="1" hidden="1">
      <c r="A658" s="258">
        <v>2082703</v>
      </c>
      <c r="B658" s="381" t="s">
        <v>927</v>
      </c>
      <c r="C658" s="341">
        <f t="shared" si="21"/>
        <v>0</v>
      </c>
      <c r="D658" s="362"/>
      <c r="E658" s="341">
        <f t="shared" si="22"/>
        <v>0</v>
      </c>
      <c r="F658" s="369"/>
      <c r="G658" s="369"/>
      <c r="H658" s="364"/>
      <c r="I658" s="364"/>
      <c r="J658" s="363"/>
      <c r="K658" s="253"/>
    </row>
    <row r="659" spans="1:11" s="311" customFormat="1" ht="25.5" customHeight="1" hidden="1">
      <c r="A659" s="258">
        <v>2082799</v>
      </c>
      <c r="B659" s="381" t="s">
        <v>928</v>
      </c>
      <c r="C659" s="341">
        <f t="shared" si="21"/>
        <v>0</v>
      </c>
      <c r="D659" s="362"/>
      <c r="E659" s="341">
        <f t="shared" si="22"/>
        <v>0</v>
      </c>
      <c r="F659" s="369"/>
      <c r="G659" s="369"/>
      <c r="H659" s="364"/>
      <c r="I659" s="364"/>
      <c r="J659" s="363"/>
      <c r="K659" s="253"/>
    </row>
    <row r="660" spans="1:11" s="311" customFormat="1" ht="18" customHeight="1">
      <c r="A660" s="258">
        <v>20828</v>
      </c>
      <c r="B660" s="340" t="s">
        <v>1588</v>
      </c>
      <c r="C660" s="341">
        <f t="shared" si="21"/>
        <v>251</v>
      </c>
      <c r="D660" s="344">
        <f>SUM(D661:D667)</f>
        <v>251</v>
      </c>
      <c r="E660" s="341">
        <f t="shared" si="22"/>
        <v>251</v>
      </c>
      <c r="F660" s="368">
        <f>SUM(F661:F667)</f>
        <v>0</v>
      </c>
      <c r="G660" s="368">
        <f>SUM(G661:G667)</f>
        <v>0</v>
      </c>
      <c r="H660" s="346"/>
      <c r="I660" s="346"/>
      <c r="J660" s="345"/>
      <c r="K660" s="253"/>
    </row>
    <row r="661" spans="1:11" s="311" customFormat="1" ht="18" customHeight="1">
      <c r="A661" s="258">
        <v>2082801</v>
      </c>
      <c r="B661" s="340" t="s">
        <v>453</v>
      </c>
      <c r="C661" s="341">
        <f t="shared" si="21"/>
        <v>61</v>
      </c>
      <c r="D661" s="344">
        <v>61</v>
      </c>
      <c r="E661" s="341">
        <f t="shared" si="22"/>
        <v>61</v>
      </c>
      <c r="F661" s="368"/>
      <c r="G661" s="368"/>
      <c r="H661" s="346"/>
      <c r="I661" s="346"/>
      <c r="J661" s="345"/>
      <c r="K661" s="253"/>
    </row>
    <row r="662" spans="1:11" s="311" customFormat="1" ht="25.5" customHeight="1" hidden="1">
      <c r="A662" s="258">
        <v>2082802</v>
      </c>
      <c r="B662" s="348" t="s">
        <v>454</v>
      </c>
      <c r="C662" s="341">
        <f t="shared" si="21"/>
        <v>0</v>
      </c>
      <c r="D662" s="362"/>
      <c r="E662" s="341">
        <f t="shared" si="22"/>
        <v>0</v>
      </c>
      <c r="F662" s="369"/>
      <c r="G662" s="369"/>
      <c r="H662" s="364"/>
      <c r="I662" s="364"/>
      <c r="J662" s="363"/>
      <c r="K662" s="253"/>
    </row>
    <row r="663" spans="1:11" s="311" customFormat="1" ht="25.5" customHeight="1" hidden="1">
      <c r="A663" s="258">
        <v>2082803</v>
      </c>
      <c r="B663" s="348" t="s">
        <v>455</v>
      </c>
      <c r="C663" s="341">
        <f t="shared" si="21"/>
        <v>0</v>
      </c>
      <c r="D663" s="342"/>
      <c r="E663" s="341">
        <f t="shared" si="22"/>
        <v>0</v>
      </c>
      <c r="F663" s="372"/>
      <c r="G663" s="372"/>
      <c r="H663" s="341"/>
      <c r="I663" s="341"/>
      <c r="J663" s="366"/>
      <c r="K663" s="253"/>
    </row>
    <row r="664" spans="1:11" s="311" customFormat="1" ht="18" customHeight="1">
      <c r="A664" s="258">
        <v>2082804</v>
      </c>
      <c r="B664" s="340" t="s">
        <v>839</v>
      </c>
      <c r="C664" s="341">
        <f t="shared" si="21"/>
        <v>123</v>
      </c>
      <c r="D664" s="344">
        <v>123</v>
      </c>
      <c r="E664" s="341">
        <f t="shared" si="22"/>
        <v>123</v>
      </c>
      <c r="F664" s="368"/>
      <c r="G664" s="368"/>
      <c r="H664" s="346"/>
      <c r="I664" s="346"/>
      <c r="J664" s="345"/>
      <c r="K664" s="253"/>
    </row>
    <row r="665" spans="1:12" s="311" customFormat="1" ht="25.5" customHeight="1" hidden="1">
      <c r="A665" s="258">
        <v>2082805</v>
      </c>
      <c r="B665" s="381" t="s">
        <v>844</v>
      </c>
      <c r="C665" s="341">
        <f t="shared" si="21"/>
        <v>0</v>
      </c>
      <c r="D665" s="342"/>
      <c r="E665" s="341">
        <f t="shared" si="22"/>
        <v>0</v>
      </c>
      <c r="F665" s="372"/>
      <c r="G665" s="372"/>
      <c r="H665" s="357"/>
      <c r="I665" s="357"/>
      <c r="J665" s="357"/>
      <c r="K665" s="253"/>
      <c r="L665" s="310"/>
    </row>
    <row r="666" spans="1:11" s="311" customFormat="1" ht="18" customHeight="1">
      <c r="A666" s="258">
        <v>2082850</v>
      </c>
      <c r="B666" s="340" t="s">
        <v>462</v>
      </c>
      <c r="C666" s="341">
        <f t="shared" si="21"/>
        <v>67</v>
      </c>
      <c r="D666" s="344">
        <v>67</v>
      </c>
      <c r="E666" s="341">
        <f t="shared" si="22"/>
        <v>67</v>
      </c>
      <c r="F666" s="368"/>
      <c r="G666" s="368"/>
      <c r="H666" s="346"/>
      <c r="I666" s="346"/>
      <c r="J666" s="345"/>
      <c r="K666" s="253"/>
    </row>
    <row r="667" spans="1:11" s="311" customFormat="1" ht="25.5" customHeight="1" hidden="1">
      <c r="A667" s="258">
        <v>2082899</v>
      </c>
      <c r="B667" s="381" t="s">
        <v>1589</v>
      </c>
      <c r="C667" s="341">
        <f t="shared" si="21"/>
        <v>0</v>
      </c>
      <c r="D667" s="344"/>
      <c r="E667" s="341">
        <f t="shared" si="22"/>
        <v>0</v>
      </c>
      <c r="F667" s="363"/>
      <c r="G667" s="363"/>
      <c r="H667" s="364"/>
      <c r="I667" s="364"/>
      <c r="J667" s="363"/>
      <c r="K667" s="253"/>
    </row>
    <row r="668" spans="1:11" s="311" customFormat="1" ht="25.5" customHeight="1" hidden="1">
      <c r="A668" s="258">
        <v>20899</v>
      </c>
      <c r="B668" s="348" t="s">
        <v>929</v>
      </c>
      <c r="C668" s="341">
        <f t="shared" si="21"/>
        <v>0</v>
      </c>
      <c r="D668" s="342">
        <f>SUM(D669)</f>
        <v>0</v>
      </c>
      <c r="E668" s="341">
        <f t="shared" si="22"/>
        <v>0</v>
      </c>
      <c r="F668" s="341">
        <f>SUM(F669)</f>
        <v>0</v>
      </c>
      <c r="G668" s="341">
        <f>SUM(G669)</f>
        <v>0</v>
      </c>
      <c r="H668" s="364"/>
      <c r="I668" s="364"/>
      <c r="J668" s="363"/>
      <c r="K668" s="253"/>
    </row>
    <row r="669" spans="1:11" s="311" customFormat="1" ht="25.5" customHeight="1" hidden="1">
      <c r="A669" s="258">
        <v>2089901</v>
      </c>
      <c r="B669" s="348" t="s">
        <v>1590</v>
      </c>
      <c r="C669" s="341">
        <f t="shared" si="21"/>
        <v>0</v>
      </c>
      <c r="D669" s="344"/>
      <c r="E669" s="341">
        <f t="shared" si="22"/>
        <v>0</v>
      </c>
      <c r="F669" s="366"/>
      <c r="G669" s="366"/>
      <c r="H669" s="380"/>
      <c r="I669" s="380"/>
      <c r="J669" s="366"/>
      <c r="K669" s="253"/>
    </row>
    <row r="670" spans="1:11" s="311" customFormat="1" ht="25.5" customHeight="1" hidden="1">
      <c r="A670" s="258">
        <v>20830</v>
      </c>
      <c r="B670" s="348" t="s">
        <v>1591</v>
      </c>
      <c r="C670" s="341">
        <f t="shared" si="21"/>
        <v>0</v>
      </c>
      <c r="D670" s="342">
        <f>SUM(D671:D672)</f>
        <v>0</v>
      </c>
      <c r="E670" s="341">
        <f t="shared" si="22"/>
        <v>0</v>
      </c>
      <c r="F670" s="341">
        <f>SUM(F671:F672)</f>
        <v>0</v>
      </c>
      <c r="G670" s="341">
        <f>SUM(G671:G672)</f>
        <v>0</v>
      </c>
      <c r="H670" s="364"/>
      <c r="I670" s="364"/>
      <c r="J670" s="363"/>
      <c r="K670" s="253"/>
    </row>
    <row r="671" spans="1:11" s="311" customFormat="1" ht="25.5" customHeight="1" hidden="1">
      <c r="A671" s="258">
        <v>2083001</v>
      </c>
      <c r="B671" s="348" t="s">
        <v>1592</v>
      </c>
      <c r="C671" s="341">
        <f t="shared" si="21"/>
        <v>0</v>
      </c>
      <c r="D671" s="342"/>
      <c r="E671" s="341">
        <f t="shared" si="22"/>
        <v>0</v>
      </c>
      <c r="F671" s="357"/>
      <c r="G671" s="357"/>
      <c r="H671" s="343"/>
      <c r="I671" s="343"/>
      <c r="J671" s="357"/>
      <c r="K671" s="253"/>
    </row>
    <row r="672" spans="1:11" s="311" customFormat="1" ht="25.5" customHeight="1" hidden="1">
      <c r="A672" s="258">
        <v>2083099</v>
      </c>
      <c r="B672" s="348" t="s">
        <v>1593</v>
      </c>
      <c r="C672" s="341">
        <f t="shared" si="21"/>
        <v>0</v>
      </c>
      <c r="D672" s="344"/>
      <c r="E672" s="341">
        <f t="shared" si="22"/>
        <v>0</v>
      </c>
      <c r="F672" s="363"/>
      <c r="G672" s="363"/>
      <c r="H672" s="364"/>
      <c r="I672" s="364"/>
      <c r="J672" s="363"/>
      <c r="K672" s="253"/>
    </row>
    <row r="673" spans="1:11" s="311" customFormat="1" ht="18" customHeight="1">
      <c r="A673" s="258">
        <v>20899</v>
      </c>
      <c r="B673" s="340" t="s">
        <v>929</v>
      </c>
      <c r="C673" s="341">
        <f t="shared" si="21"/>
        <v>103</v>
      </c>
      <c r="D673" s="344">
        <f>SUM(D674)</f>
        <v>0</v>
      </c>
      <c r="E673" s="367">
        <f t="shared" si="22"/>
        <v>0</v>
      </c>
      <c r="F673" s="368">
        <f>SUM(F674)</f>
        <v>0</v>
      </c>
      <c r="G673" s="345">
        <f>SUM(G674)</f>
        <v>103</v>
      </c>
      <c r="H673" s="346"/>
      <c r="I673" s="346"/>
      <c r="J673" s="345"/>
      <c r="K673" s="253"/>
    </row>
    <row r="674" spans="1:11" s="311" customFormat="1" ht="18" customHeight="1">
      <c r="A674" s="258">
        <v>2089901</v>
      </c>
      <c r="B674" s="340" t="s">
        <v>1590</v>
      </c>
      <c r="C674" s="341">
        <f t="shared" si="21"/>
        <v>103</v>
      </c>
      <c r="D674" s="344"/>
      <c r="E674" s="367">
        <f t="shared" si="22"/>
        <v>0</v>
      </c>
      <c r="F674" s="345"/>
      <c r="G674" s="345">
        <v>103</v>
      </c>
      <c r="H674" s="346"/>
      <c r="I674" s="346"/>
      <c r="J674" s="345"/>
      <c r="K674" s="253"/>
    </row>
    <row r="675" spans="1:11" s="311" customFormat="1" ht="18" customHeight="1">
      <c r="A675" s="258">
        <v>210</v>
      </c>
      <c r="B675" s="370" t="s">
        <v>1486</v>
      </c>
      <c r="C675" s="336">
        <f t="shared" si="21"/>
        <v>22672</v>
      </c>
      <c r="D675" s="376">
        <f>D676+D681+D695+D699+D711+D714+D718+D723+D727+D731+D734+D743+D745</f>
        <v>22324</v>
      </c>
      <c r="E675" s="336">
        <f t="shared" si="22"/>
        <v>22259</v>
      </c>
      <c r="F675" s="378">
        <f>F676+F681+F695+F699+F711+F714+F718+F723+F727+F731+F734+F743+F745</f>
        <v>65</v>
      </c>
      <c r="G675" s="378">
        <f>G676+G681+G695+G699+G711+G714+G718+G723+G727+G731+G734+G743+G745</f>
        <v>348</v>
      </c>
      <c r="H675" s="346"/>
      <c r="I675" s="346"/>
      <c r="J675" s="345"/>
      <c r="K675" s="253"/>
    </row>
    <row r="676" spans="1:11" s="311" customFormat="1" ht="18" customHeight="1">
      <c r="A676" s="258">
        <v>21001</v>
      </c>
      <c r="B676" s="340" t="s">
        <v>1594</v>
      </c>
      <c r="C676" s="341">
        <f t="shared" si="21"/>
        <v>585</v>
      </c>
      <c r="D676" s="344">
        <f>SUM(D677:D680)</f>
        <v>585</v>
      </c>
      <c r="E676" s="341">
        <f t="shared" si="22"/>
        <v>585</v>
      </c>
      <c r="F676" s="368">
        <f>SUM(F677:F680)</f>
        <v>0</v>
      </c>
      <c r="G676" s="368">
        <f>SUM(G677:G680)</f>
        <v>0</v>
      </c>
      <c r="H676" s="346"/>
      <c r="I676" s="346"/>
      <c r="J676" s="345"/>
      <c r="K676" s="253"/>
    </row>
    <row r="677" spans="1:11" s="311" customFormat="1" ht="18" customHeight="1">
      <c r="A677" s="258">
        <v>2100101</v>
      </c>
      <c r="B677" s="340" t="s">
        <v>453</v>
      </c>
      <c r="C677" s="341">
        <f t="shared" si="21"/>
        <v>585</v>
      </c>
      <c r="D677" s="344">
        <v>585</v>
      </c>
      <c r="E677" s="341">
        <f t="shared" si="22"/>
        <v>585</v>
      </c>
      <c r="F677" s="368"/>
      <c r="G677" s="368"/>
      <c r="H677" s="346"/>
      <c r="I677" s="346"/>
      <c r="J677" s="345"/>
      <c r="K677" s="253"/>
    </row>
    <row r="678" spans="1:11" s="311" customFormat="1" ht="25.5" customHeight="1" hidden="1">
      <c r="A678" s="258">
        <v>2100102</v>
      </c>
      <c r="B678" s="348" t="s">
        <v>454</v>
      </c>
      <c r="C678" s="341">
        <f t="shared" si="21"/>
        <v>0</v>
      </c>
      <c r="D678" s="344"/>
      <c r="E678" s="341">
        <f t="shared" si="22"/>
        <v>0</v>
      </c>
      <c r="F678" s="369"/>
      <c r="G678" s="369"/>
      <c r="H678" s="364"/>
      <c r="I678" s="364"/>
      <c r="J678" s="363"/>
      <c r="K678" s="253"/>
    </row>
    <row r="679" spans="1:11" s="311" customFormat="1" ht="25.5" customHeight="1" hidden="1">
      <c r="A679" s="258">
        <v>2100103</v>
      </c>
      <c r="B679" s="348" t="s">
        <v>455</v>
      </c>
      <c r="C679" s="341">
        <f t="shared" si="21"/>
        <v>0</v>
      </c>
      <c r="D679" s="344"/>
      <c r="E679" s="341">
        <f t="shared" si="22"/>
        <v>0</v>
      </c>
      <c r="F679" s="369"/>
      <c r="G679" s="369"/>
      <c r="H679" s="364"/>
      <c r="I679" s="364"/>
      <c r="J679" s="363"/>
      <c r="K679" s="253"/>
    </row>
    <row r="680" spans="1:11" s="311" customFormat="1" ht="25.5" customHeight="1" hidden="1">
      <c r="A680" s="258">
        <v>2100199</v>
      </c>
      <c r="B680" s="348" t="s">
        <v>1595</v>
      </c>
      <c r="C680" s="341">
        <f t="shared" si="21"/>
        <v>0</v>
      </c>
      <c r="D680" s="344"/>
      <c r="E680" s="341">
        <f t="shared" si="22"/>
        <v>0</v>
      </c>
      <c r="F680" s="369"/>
      <c r="G680" s="369"/>
      <c r="H680" s="364"/>
      <c r="I680" s="364"/>
      <c r="J680" s="363"/>
      <c r="K680" s="253"/>
    </row>
    <row r="681" spans="1:11" s="311" customFormat="1" ht="18" customHeight="1">
      <c r="A681" s="258">
        <v>21002</v>
      </c>
      <c r="B681" s="340" t="s">
        <v>933</v>
      </c>
      <c r="C681" s="341">
        <f t="shared" si="21"/>
        <v>7227</v>
      </c>
      <c r="D681" s="344">
        <f>SUM(D682:D694)</f>
        <v>7227</v>
      </c>
      <c r="E681" s="341">
        <f t="shared" si="22"/>
        <v>7227</v>
      </c>
      <c r="F681" s="368">
        <f>SUM(F682:F694)</f>
        <v>0</v>
      </c>
      <c r="G681" s="368">
        <f>SUM(G682:G694)</f>
        <v>0</v>
      </c>
      <c r="H681" s="346"/>
      <c r="I681" s="346"/>
      <c r="J681" s="345"/>
      <c r="K681" s="253"/>
    </row>
    <row r="682" spans="1:11" s="311" customFormat="1" ht="18" customHeight="1">
      <c r="A682" s="258">
        <v>2100201</v>
      </c>
      <c r="B682" s="340" t="s">
        <v>934</v>
      </c>
      <c r="C682" s="341">
        <f t="shared" si="21"/>
        <v>3033</v>
      </c>
      <c r="D682" s="344">
        <v>3033</v>
      </c>
      <c r="E682" s="341">
        <f t="shared" si="22"/>
        <v>3033</v>
      </c>
      <c r="F682" s="368"/>
      <c r="G682" s="368"/>
      <c r="H682" s="346"/>
      <c r="I682" s="346"/>
      <c r="J682" s="345"/>
      <c r="K682" s="253"/>
    </row>
    <row r="683" spans="1:11" s="311" customFormat="1" ht="18" customHeight="1">
      <c r="A683" s="258">
        <v>2100202</v>
      </c>
      <c r="B683" s="340" t="s">
        <v>935</v>
      </c>
      <c r="C683" s="341">
        <f t="shared" si="21"/>
        <v>3952</v>
      </c>
      <c r="D683" s="344">
        <v>3952</v>
      </c>
      <c r="E683" s="341">
        <f t="shared" si="22"/>
        <v>3952</v>
      </c>
      <c r="F683" s="368"/>
      <c r="G683" s="368"/>
      <c r="H683" s="346"/>
      <c r="I683" s="346"/>
      <c r="J683" s="345"/>
      <c r="K683" s="253"/>
    </row>
    <row r="684" spans="1:11" s="311" customFormat="1" ht="25.5" customHeight="1" hidden="1">
      <c r="A684" s="258">
        <v>2100203</v>
      </c>
      <c r="B684" s="348" t="s">
        <v>936</v>
      </c>
      <c r="C684" s="341">
        <f t="shared" si="21"/>
        <v>0</v>
      </c>
      <c r="D684" s="342"/>
      <c r="E684" s="341">
        <f t="shared" si="22"/>
        <v>0</v>
      </c>
      <c r="F684" s="372"/>
      <c r="G684" s="372"/>
      <c r="H684" s="343"/>
      <c r="I684" s="343"/>
      <c r="J684" s="357"/>
      <c r="K684" s="253"/>
    </row>
    <row r="685" spans="1:11" s="311" customFormat="1" ht="25.5" customHeight="1" hidden="1">
      <c r="A685" s="258">
        <v>2100204</v>
      </c>
      <c r="B685" s="348" t="s">
        <v>937</v>
      </c>
      <c r="C685" s="341">
        <f t="shared" si="21"/>
        <v>0</v>
      </c>
      <c r="D685" s="344"/>
      <c r="E685" s="341">
        <f t="shared" si="22"/>
        <v>0</v>
      </c>
      <c r="F685" s="369"/>
      <c r="G685" s="369"/>
      <c r="H685" s="364"/>
      <c r="I685" s="364"/>
      <c r="J685" s="363"/>
      <c r="K685" s="253"/>
    </row>
    <row r="686" spans="1:11" s="311" customFormat="1" ht="25.5" customHeight="1" hidden="1">
      <c r="A686" s="258">
        <v>2100205</v>
      </c>
      <c r="B686" s="348" t="s">
        <v>938</v>
      </c>
      <c r="C686" s="341">
        <f t="shared" si="21"/>
        <v>0</v>
      </c>
      <c r="D686" s="344"/>
      <c r="E686" s="341">
        <f t="shared" si="22"/>
        <v>0</v>
      </c>
      <c r="F686" s="383"/>
      <c r="G686" s="383"/>
      <c r="H686" s="380"/>
      <c r="I686" s="380"/>
      <c r="J686" s="366"/>
      <c r="K686" s="253"/>
    </row>
    <row r="687" spans="1:11" s="311" customFormat="1" ht="25.5" customHeight="1" hidden="1">
      <c r="A687" s="258">
        <v>2100206</v>
      </c>
      <c r="B687" s="348" t="s">
        <v>1596</v>
      </c>
      <c r="C687" s="341">
        <f t="shared" si="21"/>
        <v>0</v>
      </c>
      <c r="D687" s="344"/>
      <c r="E687" s="341">
        <f t="shared" si="22"/>
        <v>0</v>
      </c>
      <c r="F687" s="369"/>
      <c r="G687" s="369"/>
      <c r="H687" s="364"/>
      <c r="I687" s="364"/>
      <c r="J687" s="363"/>
      <c r="K687" s="253"/>
    </row>
    <row r="688" spans="1:11" s="311" customFormat="1" ht="25.5" customHeight="1" hidden="1">
      <c r="A688" s="258">
        <v>2100207</v>
      </c>
      <c r="B688" s="348" t="s">
        <v>940</v>
      </c>
      <c r="C688" s="341">
        <f t="shared" si="21"/>
        <v>0</v>
      </c>
      <c r="D688" s="342"/>
      <c r="E688" s="341">
        <f t="shared" si="22"/>
        <v>0</v>
      </c>
      <c r="F688" s="372"/>
      <c r="G688" s="372"/>
      <c r="H688" s="343"/>
      <c r="I688" s="343"/>
      <c r="J688" s="357"/>
      <c r="K688" s="253"/>
    </row>
    <row r="689" spans="1:11" s="311" customFormat="1" ht="25.5" customHeight="1" hidden="1">
      <c r="A689" s="258">
        <v>2100208</v>
      </c>
      <c r="B689" s="348" t="s">
        <v>941</v>
      </c>
      <c r="C689" s="341">
        <f t="shared" si="21"/>
        <v>0</v>
      </c>
      <c r="D689" s="344"/>
      <c r="E689" s="341">
        <f t="shared" si="22"/>
        <v>0</v>
      </c>
      <c r="F689" s="369"/>
      <c r="G689" s="369"/>
      <c r="H689" s="364"/>
      <c r="I689" s="364"/>
      <c r="J689" s="363"/>
      <c r="K689" s="253"/>
    </row>
    <row r="690" spans="1:11" s="311" customFormat="1" ht="25.5" customHeight="1" hidden="1">
      <c r="A690" s="258">
        <v>2100209</v>
      </c>
      <c r="B690" s="348" t="s">
        <v>942</v>
      </c>
      <c r="C690" s="341">
        <f t="shared" si="21"/>
        <v>0</v>
      </c>
      <c r="D690" s="344"/>
      <c r="E690" s="341">
        <f t="shared" si="22"/>
        <v>0</v>
      </c>
      <c r="F690" s="369"/>
      <c r="G690" s="369"/>
      <c r="H690" s="364"/>
      <c r="I690" s="364"/>
      <c r="J690" s="363"/>
      <c r="K690" s="253"/>
    </row>
    <row r="691" spans="1:11" s="311" customFormat="1" ht="25.5" customHeight="1" hidden="1">
      <c r="A691" s="258">
        <v>2100210</v>
      </c>
      <c r="B691" s="348" t="s">
        <v>943</v>
      </c>
      <c r="C691" s="341">
        <f t="shared" si="21"/>
        <v>0</v>
      </c>
      <c r="D691" s="344"/>
      <c r="E691" s="341">
        <f t="shared" si="22"/>
        <v>0</v>
      </c>
      <c r="F691" s="369"/>
      <c r="G691" s="369"/>
      <c r="H691" s="364"/>
      <c r="I691" s="364"/>
      <c r="J691" s="363"/>
      <c r="K691" s="253"/>
    </row>
    <row r="692" spans="1:11" s="311" customFormat="1" ht="25.5" customHeight="1" hidden="1">
      <c r="A692" s="258">
        <v>2100211</v>
      </c>
      <c r="B692" s="348" t="s">
        <v>944</v>
      </c>
      <c r="C692" s="341">
        <f t="shared" si="21"/>
        <v>0</v>
      </c>
      <c r="D692" s="344"/>
      <c r="E692" s="341">
        <f t="shared" si="22"/>
        <v>0</v>
      </c>
      <c r="F692" s="369"/>
      <c r="G692" s="369"/>
      <c r="H692" s="364"/>
      <c r="I692" s="364"/>
      <c r="J692" s="363"/>
      <c r="K692" s="253"/>
    </row>
    <row r="693" spans="1:11" s="311" customFormat="1" ht="25.5" customHeight="1" hidden="1">
      <c r="A693" s="258">
        <v>2100212</v>
      </c>
      <c r="B693" s="348" t="s">
        <v>1597</v>
      </c>
      <c r="C693" s="341">
        <f t="shared" si="21"/>
        <v>0</v>
      </c>
      <c r="D693" s="344"/>
      <c r="E693" s="341">
        <f t="shared" si="22"/>
        <v>0</v>
      </c>
      <c r="F693" s="369"/>
      <c r="G693" s="369"/>
      <c r="H693" s="364"/>
      <c r="I693" s="364"/>
      <c r="J693" s="363"/>
      <c r="K693" s="253"/>
    </row>
    <row r="694" spans="1:11" s="311" customFormat="1" ht="18" customHeight="1">
      <c r="A694" s="258">
        <v>2100299</v>
      </c>
      <c r="B694" s="340" t="s">
        <v>945</v>
      </c>
      <c r="C694" s="341">
        <f t="shared" si="21"/>
        <v>242</v>
      </c>
      <c r="D694" s="344">
        <v>242</v>
      </c>
      <c r="E694" s="341">
        <f t="shared" si="22"/>
        <v>242</v>
      </c>
      <c r="F694" s="368"/>
      <c r="G694" s="368"/>
      <c r="H694" s="346"/>
      <c r="I694" s="346"/>
      <c r="J694" s="345"/>
      <c r="K694" s="253"/>
    </row>
    <row r="695" spans="1:11" s="311" customFormat="1" ht="18" customHeight="1">
      <c r="A695" s="258">
        <v>21003</v>
      </c>
      <c r="B695" s="340" t="s">
        <v>946</v>
      </c>
      <c r="C695" s="341">
        <f t="shared" si="21"/>
        <v>4163</v>
      </c>
      <c r="D695" s="344">
        <f>SUM(D696:D698)</f>
        <v>4163</v>
      </c>
      <c r="E695" s="341">
        <f t="shared" si="22"/>
        <v>4163</v>
      </c>
      <c r="F695" s="368">
        <f>SUM(F696:F698)</f>
        <v>0</v>
      </c>
      <c r="G695" s="368">
        <f>SUM(G696:G698)</f>
        <v>0</v>
      </c>
      <c r="H695" s="346"/>
      <c r="I695" s="346"/>
      <c r="J695" s="345"/>
      <c r="K695" s="253"/>
    </row>
    <row r="696" spans="1:11" s="311" customFormat="1" ht="18" customHeight="1">
      <c r="A696" s="258">
        <v>2100301</v>
      </c>
      <c r="B696" s="340" t="s">
        <v>947</v>
      </c>
      <c r="C696" s="341">
        <f t="shared" si="21"/>
        <v>1009</v>
      </c>
      <c r="D696" s="344">
        <v>1009</v>
      </c>
      <c r="E696" s="341">
        <f t="shared" si="22"/>
        <v>1009</v>
      </c>
      <c r="F696" s="368"/>
      <c r="G696" s="368"/>
      <c r="H696" s="346"/>
      <c r="I696" s="346"/>
      <c r="J696" s="345"/>
      <c r="K696" s="253"/>
    </row>
    <row r="697" spans="1:11" s="311" customFormat="1" ht="18" customHeight="1">
      <c r="A697" s="258">
        <v>2100302</v>
      </c>
      <c r="B697" s="340" t="s">
        <v>948</v>
      </c>
      <c r="C697" s="341">
        <f t="shared" si="21"/>
        <v>2362</v>
      </c>
      <c r="D697" s="344">
        <v>2362</v>
      </c>
      <c r="E697" s="341">
        <f t="shared" si="22"/>
        <v>2362</v>
      </c>
      <c r="F697" s="345"/>
      <c r="G697" s="345"/>
      <c r="H697" s="346"/>
      <c r="I697" s="346"/>
      <c r="J697" s="345"/>
      <c r="K697" s="253"/>
    </row>
    <row r="698" spans="1:11" s="311" customFormat="1" ht="18" customHeight="1">
      <c r="A698" s="258">
        <v>2100399</v>
      </c>
      <c r="B698" s="340" t="s">
        <v>949</v>
      </c>
      <c r="C698" s="341">
        <f t="shared" si="21"/>
        <v>792</v>
      </c>
      <c r="D698" s="344">
        <v>792</v>
      </c>
      <c r="E698" s="341">
        <f t="shared" si="22"/>
        <v>792</v>
      </c>
      <c r="F698" s="345"/>
      <c r="G698" s="345"/>
      <c r="H698" s="346"/>
      <c r="I698" s="346"/>
      <c r="J698" s="345"/>
      <c r="K698" s="253"/>
    </row>
    <row r="699" spans="1:11" s="311" customFormat="1" ht="18" customHeight="1">
      <c r="A699" s="258">
        <v>21004</v>
      </c>
      <c r="B699" s="340" t="s">
        <v>950</v>
      </c>
      <c r="C699" s="341">
        <f t="shared" si="21"/>
        <v>5768</v>
      </c>
      <c r="D699" s="344">
        <f>SUM(D700:D710)</f>
        <v>5687</v>
      </c>
      <c r="E699" s="341">
        <f t="shared" si="22"/>
        <v>5622</v>
      </c>
      <c r="F699" s="345">
        <f>SUM(F700:F710)</f>
        <v>65</v>
      </c>
      <c r="G699" s="345">
        <f>SUM(G700:G710)</f>
        <v>81</v>
      </c>
      <c r="H699" s="346"/>
      <c r="I699" s="346"/>
      <c r="J699" s="345"/>
      <c r="K699" s="253"/>
    </row>
    <row r="700" spans="1:11" s="311" customFormat="1" ht="18" customHeight="1">
      <c r="A700" s="258">
        <v>2100401</v>
      </c>
      <c r="B700" s="340" t="s">
        <v>951</v>
      </c>
      <c r="C700" s="341">
        <f t="shared" si="21"/>
        <v>398</v>
      </c>
      <c r="D700" s="344">
        <v>398</v>
      </c>
      <c r="E700" s="341">
        <f t="shared" si="22"/>
        <v>398</v>
      </c>
      <c r="F700" s="345"/>
      <c r="G700" s="345"/>
      <c r="H700" s="346"/>
      <c r="I700" s="346"/>
      <c r="J700" s="345"/>
      <c r="K700" s="253"/>
    </row>
    <row r="701" spans="1:11" s="311" customFormat="1" ht="18" customHeight="1">
      <c r="A701" s="258">
        <v>2100402</v>
      </c>
      <c r="B701" s="340" t="s">
        <v>952</v>
      </c>
      <c r="C701" s="341">
        <f t="shared" si="21"/>
        <v>484</v>
      </c>
      <c r="D701" s="344">
        <v>484</v>
      </c>
      <c r="E701" s="341">
        <f t="shared" si="22"/>
        <v>484</v>
      </c>
      <c r="F701" s="345"/>
      <c r="G701" s="345"/>
      <c r="H701" s="346"/>
      <c r="I701" s="346"/>
      <c r="J701" s="345"/>
      <c r="K701" s="253"/>
    </row>
    <row r="702" spans="1:11" s="311" customFormat="1" ht="18" customHeight="1">
      <c r="A702" s="258">
        <v>2100403</v>
      </c>
      <c r="B702" s="340" t="s">
        <v>953</v>
      </c>
      <c r="C702" s="341">
        <f t="shared" si="21"/>
        <v>792</v>
      </c>
      <c r="D702" s="344">
        <v>792</v>
      </c>
      <c r="E702" s="341">
        <f t="shared" si="22"/>
        <v>792</v>
      </c>
      <c r="F702" s="345"/>
      <c r="G702" s="345"/>
      <c r="H702" s="346"/>
      <c r="I702" s="346"/>
      <c r="J702" s="345"/>
      <c r="K702" s="253"/>
    </row>
    <row r="703" spans="1:11" s="311" customFormat="1" ht="25.5" customHeight="1" hidden="1">
      <c r="A703" s="258">
        <v>2100404</v>
      </c>
      <c r="B703" s="348" t="s">
        <v>954</v>
      </c>
      <c r="C703" s="341">
        <f t="shared" si="21"/>
        <v>0</v>
      </c>
      <c r="D703" s="342"/>
      <c r="E703" s="341">
        <f t="shared" si="22"/>
        <v>0</v>
      </c>
      <c r="F703" s="357"/>
      <c r="G703" s="357"/>
      <c r="H703" s="343"/>
      <c r="I703" s="343"/>
      <c r="J703" s="357"/>
      <c r="K703" s="253"/>
    </row>
    <row r="704" spans="1:11" s="311" customFormat="1" ht="25.5" customHeight="1" hidden="1">
      <c r="A704" s="258">
        <v>2100405</v>
      </c>
      <c r="B704" s="348" t="s">
        <v>955</v>
      </c>
      <c r="C704" s="341">
        <f t="shared" si="21"/>
        <v>0</v>
      </c>
      <c r="D704" s="344"/>
      <c r="E704" s="341">
        <f t="shared" si="22"/>
        <v>0</v>
      </c>
      <c r="F704" s="363"/>
      <c r="G704" s="363"/>
      <c r="H704" s="364"/>
      <c r="I704" s="364"/>
      <c r="J704" s="363"/>
      <c r="K704" s="253"/>
    </row>
    <row r="705" spans="1:11" s="311" customFormat="1" ht="25.5" customHeight="1" hidden="1">
      <c r="A705" s="258">
        <v>2100406</v>
      </c>
      <c r="B705" s="348" t="s">
        <v>956</v>
      </c>
      <c r="C705" s="341">
        <f t="shared" si="21"/>
        <v>0</v>
      </c>
      <c r="D705" s="344"/>
      <c r="E705" s="341">
        <f t="shared" si="22"/>
        <v>0</v>
      </c>
      <c r="F705" s="366"/>
      <c r="G705" s="366"/>
      <c r="H705" s="380"/>
      <c r="I705" s="380"/>
      <c r="J705" s="366"/>
      <c r="K705" s="253"/>
    </row>
    <row r="706" spans="1:11" s="311" customFormat="1" ht="25.5" customHeight="1" hidden="1">
      <c r="A706" s="258">
        <v>2100407</v>
      </c>
      <c r="B706" s="348" t="s">
        <v>957</v>
      </c>
      <c r="C706" s="341">
        <f t="shared" si="21"/>
        <v>0</v>
      </c>
      <c r="D706" s="344"/>
      <c r="E706" s="341">
        <f t="shared" si="22"/>
        <v>0</v>
      </c>
      <c r="F706" s="363"/>
      <c r="G706" s="363"/>
      <c r="H706" s="364"/>
      <c r="I706" s="364"/>
      <c r="J706" s="363"/>
      <c r="K706" s="253"/>
    </row>
    <row r="707" spans="1:11" s="311" customFormat="1" ht="18" customHeight="1">
      <c r="A707" s="258">
        <v>2100408</v>
      </c>
      <c r="B707" s="340" t="s">
        <v>958</v>
      </c>
      <c r="C707" s="341">
        <f t="shared" si="21"/>
        <v>2692</v>
      </c>
      <c r="D707" s="344">
        <v>2683</v>
      </c>
      <c r="E707" s="341">
        <f t="shared" si="22"/>
        <v>2683</v>
      </c>
      <c r="F707" s="345"/>
      <c r="G707" s="345">
        <v>9</v>
      </c>
      <c r="H707" s="346"/>
      <c r="I707" s="346"/>
      <c r="J707" s="345"/>
      <c r="K707" s="253"/>
    </row>
    <row r="708" spans="1:11" s="311" customFormat="1" ht="18" customHeight="1">
      <c r="A708" s="258">
        <v>2100409</v>
      </c>
      <c r="B708" s="340" t="s">
        <v>1598</v>
      </c>
      <c r="C708" s="341">
        <f t="shared" si="21"/>
        <v>1173</v>
      </c>
      <c r="D708" s="344">
        <v>1101</v>
      </c>
      <c r="E708" s="341">
        <f t="shared" si="22"/>
        <v>1036</v>
      </c>
      <c r="F708" s="345">
        <v>65</v>
      </c>
      <c r="G708" s="345">
        <v>72</v>
      </c>
      <c r="H708" s="346"/>
      <c r="I708" s="346"/>
      <c r="J708" s="345"/>
      <c r="K708" s="253"/>
    </row>
    <row r="709" spans="1:11" s="311" customFormat="1" ht="18" customHeight="1">
      <c r="A709" s="258">
        <v>2100410</v>
      </c>
      <c r="B709" s="340" t="s">
        <v>960</v>
      </c>
      <c r="C709" s="341">
        <f aca="true" t="shared" si="23" ref="C709:C772">E709+F709+G709</f>
        <v>15</v>
      </c>
      <c r="D709" s="344">
        <v>15</v>
      </c>
      <c r="E709" s="341">
        <f aca="true" t="shared" si="24" ref="E709:E772">D709-F709</f>
        <v>15</v>
      </c>
      <c r="F709" s="345"/>
      <c r="G709" s="345"/>
      <c r="H709" s="346"/>
      <c r="I709" s="346"/>
      <c r="J709" s="345"/>
      <c r="K709" s="253"/>
    </row>
    <row r="710" spans="1:11" s="311" customFormat="1" ht="18" customHeight="1">
      <c r="A710" s="258">
        <v>2100499</v>
      </c>
      <c r="B710" s="340" t="s">
        <v>961</v>
      </c>
      <c r="C710" s="341">
        <f t="shared" si="23"/>
        <v>214</v>
      </c>
      <c r="D710" s="344">
        <v>214</v>
      </c>
      <c r="E710" s="341">
        <f t="shared" si="24"/>
        <v>214</v>
      </c>
      <c r="F710" s="345"/>
      <c r="G710" s="345"/>
      <c r="H710" s="346"/>
      <c r="I710" s="346"/>
      <c r="J710" s="345"/>
      <c r="K710" s="253"/>
    </row>
    <row r="711" spans="1:11" s="311" customFormat="1" ht="18" customHeight="1">
      <c r="A711" s="258">
        <v>21006</v>
      </c>
      <c r="B711" s="340" t="s">
        <v>962</v>
      </c>
      <c r="C711" s="341">
        <f t="shared" si="23"/>
        <v>46</v>
      </c>
      <c r="D711" s="344">
        <f>SUM(D712:D713)</f>
        <v>46</v>
      </c>
      <c r="E711" s="341">
        <f t="shared" si="24"/>
        <v>46</v>
      </c>
      <c r="F711" s="368">
        <f>SUM(F712:F713)</f>
        <v>0</v>
      </c>
      <c r="G711" s="368">
        <f>SUM(G712:G713)</f>
        <v>0</v>
      </c>
      <c r="H711" s="346"/>
      <c r="I711" s="346"/>
      <c r="J711" s="345"/>
      <c r="K711" s="253"/>
    </row>
    <row r="712" spans="1:11" s="311" customFormat="1" ht="18" customHeight="1">
      <c r="A712" s="258">
        <v>2100601</v>
      </c>
      <c r="B712" s="340" t="s">
        <v>963</v>
      </c>
      <c r="C712" s="341">
        <f t="shared" si="23"/>
        <v>46</v>
      </c>
      <c r="D712" s="344">
        <v>46</v>
      </c>
      <c r="E712" s="341">
        <f t="shared" si="24"/>
        <v>46</v>
      </c>
      <c r="F712" s="368"/>
      <c r="G712" s="368"/>
      <c r="H712" s="346"/>
      <c r="I712" s="346"/>
      <c r="J712" s="345"/>
      <c r="K712" s="253"/>
    </row>
    <row r="713" spans="1:11" s="311" customFormat="1" ht="25.5" customHeight="1" hidden="1">
      <c r="A713" s="258">
        <v>2100699</v>
      </c>
      <c r="B713" s="348" t="s">
        <v>964</v>
      </c>
      <c r="C713" s="341">
        <f t="shared" si="23"/>
        <v>0</v>
      </c>
      <c r="D713" s="362"/>
      <c r="E713" s="341">
        <f t="shared" si="24"/>
        <v>0</v>
      </c>
      <c r="F713" s="369"/>
      <c r="G713" s="369"/>
      <c r="H713" s="364"/>
      <c r="I713" s="364"/>
      <c r="J713" s="363"/>
      <c r="K713" s="253"/>
    </row>
    <row r="714" spans="1:11" s="311" customFormat="1" ht="18" customHeight="1">
      <c r="A714" s="258">
        <v>21007</v>
      </c>
      <c r="B714" s="340" t="s">
        <v>965</v>
      </c>
      <c r="C714" s="341">
        <f t="shared" si="23"/>
        <v>687</v>
      </c>
      <c r="D714" s="344">
        <f>SUM(D715:D717)</f>
        <v>687</v>
      </c>
      <c r="E714" s="341">
        <f t="shared" si="24"/>
        <v>687</v>
      </c>
      <c r="F714" s="368">
        <f>SUM(F715:F717)</f>
        <v>0</v>
      </c>
      <c r="G714" s="368">
        <f>SUM(G715:G717)</f>
        <v>0</v>
      </c>
      <c r="H714" s="346"/>
      <c r="I714" s="346"/>
      <c r="J714" s="345"/>
      <c r="K714" s="253"/>
    </row>
    <row r="715" spans="1:11" s="311" customFormat="1" ht="18" customHeight="1">
      <c r="A715" s="258">
        <v>2100716</v>
      </c>
      <c r="B715" s="340" t="s">
        <v>966</v>
      </c>
      <c r="C715" s="341">
        <f t="shared" si="23"/>
        <v>325</v>
      </c>
      <c r="D715" s="344">
        <v>325</v>
      </c>
      <c r="E715" s="341">
        <f t="shared" si="24"/>
        <v>325</v>
      </c>
      <c r="F715" s="368"/>
      <c r="G715" s="368"/>
      <c r="H715" s="346"/>
      <c r="I715" s="346"/>
      <c r="J715" s="345"/>
      <c r="K715" s="253"/>
    </row>
    <row r="716" spans="1:11" s="311" customFormat="1" ht="25.5" customHeight="1" hidden="1">
      <c r="A716" s="258">
        <v>2100717</v>
      </c>
      <c r="B716" s="348" t="s">
        <v>967</v>
      </c>
      <c r="C716" s="341">
        <f t="shared" si="23"/>
        <v>0</v>
      </c>
      <c r="D716" s="342"/>
      <c r="E716" s="341">
        <f t="shared" si="24"/>
        <v>0</v>
      </c>
      <c r="F716" s="372"/>
      <c r="G716" s="372"/>
      <c r="H716" s="343"/>
      <c r="I716" s="343"/>
      <c r="J716" s="357"/>
      <c r="K716" s="253"/>
    </row>
    <row r="717" spans="1:11" s="311" customFormat="1" ht="18" customHeight="1">
      <c r="A717" s="258">
        <v>2100799</v>
      </c>
      <c r="B717" s="340" t="s">
        <v>968</v>
      </c>
      <c r="C717" s="341">
        <f t="shared" si="23"/>
        <v>362</v>
      </c>
      <c r="D717" s="344">
        <v>362</v>
      </c>
      <c r="E717" s="341">
        <f t="shared" si="24"/>
        <v>362</v>
      </c>
      <c r="F717" s="368"/>
      <c r="G717" s="368"/>
      <c r="H717" s="346"/>
      <c r="I717" s="346"/>
      <c r="J717" s="345"/>
      <c r="K717" s="253"/>
    </row>
    <row r="718" spans="1:11" s="311" customFormat="1" ht="18" customHeight="1">
      <c r="A718" s="258">
        <v>21011</v>
      </c>
      <c r="B718" s="340" t="s">
        <v>975</v>
      </c>
      <c r="C718" s="341">
        <f t="shared" si="23"/>
        <v>200</v>
      </c>
      <c r="D718" s="344">
        <f>SUM(D719:D722)</f>
        <v>200</v>
      </c>
      <c r="E718" s="341">
        <f t="shared" si="24"/>
        <v>200</v>
      </c>
      <c r="F718" s="368">
        <f>SUM(F719:F722)</f>
        <v>0</v>
      </c>
      <c r="G718" s="368">
        <f>SUM(G719:G722)</f>
        <v>0</v>
      </c>
      <c r="H718" s="346"/>
      <c r="I718" s="346"/>
      <c r="J718" s="345"/>
      <c r="K718" s="253"/>
    </row>
    <row r="719" spans="1:11" s="311" customFormat="1" ht="18" customHeight="1">
      <c r="A719" s="258">
        <v>2101101</v>
      </c>
      <c r="B719" s="340" t="s">
        <v>976</v>
      </c>
      <c r="C719" s="341">
        <f t="shared" si="23"/>
        <v>200</v>
      </c>
      <c r="D719" s="344">
        <v>200</v>
      </c>
      <c r="E719" s="341">
        <f t="shared" si="24"/>
        <v>200</v>
      </c>
      <c r="F719" s="368"/>
      <c r="G719" s="368"/>
      <c r="H719" s="346"/>
      <c r="I719" s="346"/>
      <c r="J719" s="345"/>
      <c r="K719" s="253"/>
    </row>
    <row r="720" spans="1:11" s="311" customFormat="1" ht="25.5" customHeight="1" hidden="1">
      <c r="A720" s="258">
        <v>2101102</v>
      </c>
      <c r="B720" s="384" t="s">
        <v>977</v>
      </c>
      <c r="C720" s="341">
        <f t="shared" si="23"/>
        <v>0</v>
      </c>
      <c r="D720" s="342"/>
      <c r="E720" s="341">
        <f t="shared" si="24"/>
        <v>0</v>
      </c>
      <c r="F720" s="372"/>
      <c r="G720" s="372"/>
      <c r="H720" s="341"/>
      <c r="I720" s="341"/>
      <c r="J720" s="357"/>
      <c r="K720" s="253"/>
    </row>
    <row r="721" spans="1:11" s="311" customFormat="1" ht="25.5" customHeight="1" hidden="1">
      <c r="A721" s="258">
        <v>2101103</v>
      </c>
      <c r="B721" s="384" t="s">
        <v>978</v>
      </c>
      <c r="C721" s="341">
        <f t="shared" si="23"/>
        <v>0</v>
      </c>
      <c r="D721" s="362"/>
      <c r="E721" s="341">
        <f t="shared" si="24"/>
        <v>0</v>
      </c>
      <c r="F721" s="369"/>
      <c r="G721" s="369"/>
      <c r="H721" s="364"/>
      <c r="I721" s="364"/>
      <c r="J721" s="363"/>
      <c r="K721" s="253"/>
    </row>
    <row r="722" spans="1:11" s="311" customFormat="1" ht="25.5" customHeight="1" hidden="1">
      <c r="A722" s="258">
        <v>2101199</v>
      </c>
      <c r="B722" s="384" t="s">
        <v>979</v>
      </c>
      <c r="C722" s="341">
        <f t="shared" si="23"/>
        <v>0</v>
      </c>
      <c r="D722" s="362"/>
      <c r="E722" s="341">
        <f t="shared" si="24"/>
        <v>0</v>
      </c>
      <c r="F722" s="369"/>
      <c r="G722" s="369"/>
      <c r="H722" s="364"/>
      <c r="I722" s="364"/>
      <c r="J722" s="363"/>
      <c r="K722" s="253"/>
    </row>
    <row r="723" spans="1:11" s="311" customFormat="1" ht="18" customHeight="1">
      <c r="A723" s="258">
        <v>21012</v>
      </c>
      <c r="B723" s="340" t="s">
        <v>980</v>
      </c>
      <c r="C723" s="341">
        <f t="shared" si="23"/>
        <v>2063</v>
      </c>
      <c r="D723" s="344">
        <f>SUM(D724:D726)</f>
        <v>2063</v>
      </c>
      <c r="E723" s="341">
        <f t="shared" si="24"/>
        <v>2063</v>
      </c>
      <c r="F723" s="368">
        <f>SUM(F724:F726)</f>
        <v>0</v>
      </c>
      <c r="G723" s="368">
        <f>SUM(G724:G726)</f>
        <v>0</v>
      </c>
      <c r="H723" s="346"/>
      <c r="I723" s="346"/>
      <c r="J723" s="345"/>
      <c r="K723" s="253"/>
    </row>
    <row r="724" spans="1:11" s="311" customFormat="1" ht="25.5" customHeight="1" hidden="1">
      <c r="A724" s="258">
        <v>2101201</v>
      </c>
      <c r="B724" s="384" t="s">
        <v>1599</v>
      </c>
      <c r="C724" s="341">
        <f t="shared" si="23"/>
        <v>0</v>
      </c>
      <c r="D724" s="362"/>
      <c r="E724" s="341">
        <f t="shared" si="24"/>
        <v>0</v>
      </c>
      <c r="F724" s="369"/>
      <c r="G724" s="369"/>
      <c r="H724" s="364"/>
      <c r="I724" s="364"/>
      <c r="J724" s="363"/>
      <c r="K724" s="253"/>
    </row>
    <row r="725" spans="1:11" s="311" customFormat="1" ht="18" customHeight="1">
      <c r="A725" s="258">
        <v>2101202</v>
      </c>
      <c r="B725" s="340" t="s">
        <v>982</v>
      </c>
      <c r="C725" s="341">
        <f t="shared" si="23"/>
        <v>2063</v>
      </c>
      <c r="D725" s="344">
        <v>2063</v>
      </c>
      <c r="E725" s="341">
        <f t="shared" si="24"/>
        <v>2063</v>
      </c>
      <c r="F725" s="368"/>
      <c r="G725" s="368"/>
      <c r="H725" s="346"/>
      <c r="I725" s="346"/>
      <c r="J725" s="345"/>
      <c r="K725" s="253"/>
    </row>
    <row r="726" spans="1:11" s="311" customFormat="1" ht="25.5" customHeight="1" hidden="1">
      <c r="A726" s="258">
        <v>2101299</v>
      </c>
      <c r="B726" s="384" t="s">
        <v>985</v>
      </c>
      <c r="C726" s="341">
        <f t="shared" si="23"/>
        <v>0</v>
      </c>
      <c r="D726" s="362"/>
      <c r="E726" s="341">
        <f t="shared" si="24"/>
        <v>0</v>
      </c>
      <c r="F726" s="369"/>
      <c r="G726" s="369"/>
      <c r="H726" s="364"/>
      <c r="I726" s="364"/>
      <c r="J726" s="363"/>
      <c r="K726" s="253"/>
    </row>
    <row r="727" spans="1:11" s="311" customFormat="1" ht="18" customHeight="1">
      <c r="A727" s="258">
        <v>21013</v>
      </c>
      <c r="B727" s="340" t="s">
        <v>986</v>
      </c>
      <c r="C727" s="341">
        <f t="shared" si="23"/>
        <v>986</v>
      </c>
      <c r="D727" s="344">
        <f>SUM(D728:D730)</f>
        <v>986</v>
      </c>
      <c r="E727" s="341">
        <f t="shared" si="24"/>
        <v>986</v>
      </c>
      <c r="F727" s="368">
        <f>SUM(F728:F730)</f>
        <v>0</v>
      </c>
      <c r="G727" s="368">
        <f>SUM(G728:G730)</f>
        <v>0</v>
      </c>
      <c r="H727" s="346"/>
      <c r="I727" s="346"/>
      <c r="J727" s="345"/>
      <c r="K727" s="253"/>
    </row>
    <row r="728" spans="1:11" s="311" customFormat="1" ht="18" customHeight="1">
      <c r="A728" s="258">
        <v>2101301</v>
      </c>
      <c r="B728" s="340" t="s">
        <v>987</v>
      </c>
      <c r="C728" s="341">
        <f t="shared" si="23"/>
        <v>986</v>
      </c>
      <c r="D728" s="344">
        <v>986</v>
      </c>
      <c r="E728" s="341">
        <f t="shared" si="24"/>
        <v>986</v>
      </c>
      <c r="F728" s="368"/>
      <c r="G728" s="368"/>
      <c r="H728" s="346"/>
      <c r="I728" s="346"/>
      <c r="J728" s="345"/>
      <c r="K728" s="253"/>
    </row>
    <row r="729" spans="1:11" s="311" customFormat="1" ht="25.5" customHeight="1" hidden="1">
      <c r="A729" s="258">
        <v>2101302</v>
      </c>
      <c r="B729" s="384" t="s">
        <v>988</v>
      </c>
      <c r="C729" s="341">
        <f t="shared" si="23"/>
        <v>0</v>
      </c>
      <c r="D729" s="362"/>
      <c r="E729" s="341">
        <f t="shared" si="24"/>
        <v>0</v>
      </c>
      <c r="F729" s="369"/>
      <c r="G729" s="369"/>
      <c r="H729" s="364"/>
      <c r="I729" s="364"/>
      <c r="J729" s="363"/>
      <c r="K729" s="253"/>
    </row>
    <row r="730" spans="1:11" s="311" customFormat="1" ht="25.5" customHeight="1" hidden="1">
      <c r="A730" s="258">
        <v>2101399</v>
      </c>
      <c r="B730" s="384" t="s">
        <v>989</v>
      </c>
      <c r="C730" s="341">
        <f t="shared" si="23"/>
        <v>0</v>
      </c>
      <c r="D730" s="362"/>
      <c r="E730" s="341">
        <f t="shared" si="24"/>
        <v>0</v>
      </c>
      <c r="F730" s="369"/>
      <c r="G730" s="369"/>
      <c r="H730" s="364"/>
      <c r="I730" s="364"/>
      <c r="J730" s="363"/>
      <c r="K730" s="253"/>
    </row>
    <row r="731" spans="1:11" s="311" customFormat="1" ht="18" customHeight="1">
      <c r="A731" s="258">
        <v>21014</v>
      </c>
      <c r="B731" s="340" t="s">
        <v>990</v>
      </c>
      <c r="C731" s="341">
        <f t="shared" si="23"/>
        <v>56</v>
      </c>
      <c r="D731" s="344">
        <f>SUM(D732:D733)</f>
        <v>56</v>
      </c>
      <c r="E731" s="341">
        <f t="shared" si="24"/>
        <v>56</v>
      </c>
      <c r="F731" s="368">
        <f>SUM(F732:F733)</f>
        <v>0</v>
      </c>
      <c r="G731" s="368">
        <f>SUM(G732:G733)</f>
        <v>0</v>
      </c>
      <c r="H731" s="346"/>
      <c r="I731" s="346"/>
      <c r="J731" s="345"/>
      <c r="K731" s="253"/>
    </row>
    <row r="732" spans="1:11" s="311" customFormat="1" ht="18" customHeight="1">
      <c r="A732" s="258">
        <v>2101401</v>
      </c>
      <c r="B732" s="340" t="s">
        <v>991</v>
      </c>
      <c r="C732" s="341">
        <f t="shared" si="23"/>
        <v>56</v>
      </c>
      <c r="D732" s="344">
        <v>56</v>
      </c>
      <c r="E732" s="341">
        <f t="shared" si="24"/>
        <v>56</v>
      </c>
      <c r="F732" s="368"/>
      <c r="G732" s="368"/>
      <c r="H732" s="346"/>
      <c r="I732" s="346"/>
      <c r="J732" s="345"/>
      <c r="K732" s="253"/>
    </row>
    <row r="733" spans="1:11" s="311" customFormat="1" ht="25.5" customHeight="1" hidden="1">
      <c r="A733" s="258">
        <v>2101499</v>
      </c>
      <c r="B733" s="381" t="s">
        <v>992</v>
      </c>
      <c r="C733" s="341">
        <f t="shared" si="23"/>
        <v>0</v>
      </c>
      <c r="D733" s="362"/>
      <c r="E733" s="341">
        <f t="shared" si="24"/>
        <v>0</v>
      </c>
      <c r="F733" s="369"/>
      <c r="G733" s="369"/>
      <c r="H733" s="364"/>
      <c r="I733" s="364"/>
      <c r="J733" s="363"/>
      <c r="K733" s="253"/>
    </row>
    <row r="734" spans="1:11" s="311" customFormat="1" ht="18" customHeight="1">
      <c r="A734" s="258">
        <v>21015</v>
      </c>
      <c r="B734" s="340" t="s">
        <v>1600</v>
      </c>
      <c r="C734" s="341">
        <f t="shared" si="23"/>
        <v>36</v>
      </c>
      <c r="D734" s="344">
        <f>SUM(D735:D742)</f>
        <v>36</v>
      </c>
      <c r="E734" s="341">
        <f t="shared" si="24"/>
        <v>36</v>
      </c>
      <c r="F734" s="368">
        <f>SUM(F735:F742)</f>
        <v>0</v>
      </c>
      <c r="G734" s="368">
        <f>SUM(G735:G742)</f>
        <v>0</v>
      </c>
      <c r="H734" s="346"/>
      <c r="I734" s="346"/>
      <c r="J734" s="345"/>
      <c r="K734" s="253"/>
    </row>
    <row r="735" spans="1:11" s="311" customFormat="1" ht="18" customHeight="1">
      <c r="A735" s="258">
        <v>2101501</v>
      </c>
      <c r="B735" s="340" t="s">
        <v>453</v>
      </c>
      <c r="C735" s="341">
        <f t="shared" si="23"/>
        <v>36</v>
      </c>
      <c r="D735" s="344">
        <v>36</v>
      </c>
      <c r="E735" s="341">
        <f t="shared" si="24"/>
        <v>36</v>
      </c>
      <c r="F735" s="345"/>
      <c r="G735" s="345"/>
      <c r="H735" s="346"/>
      <c r="I735" s="346"/>
      <c r="J735" s="345"/>
      <c r="K735" s="253"/>
    </row>
    <row r="736" spans="1:12" s="311" customFormat="1" ht="25.5" customHeight="1" hidden="1">
      <c r="A736" s="258">
        <v>2101502</v>
      </c>
      <c r="B736" s="381" t="s">
        <v>454</v>
      </c>
      <c r="C736" s="341">
        <f t="shared" si="23"/>
        <v>0</v>
      </c>
      <c r="D736" s="342"/>
      <c r="E736" s="341">
        <f t="shared" si="24"/>
        <v>0</v>
      </c>
      <c r="F736" s="357"/>
      <c r="G736" s="357"/>
      <c r="H736" s="343"/>
      <c r="I736" s="343"/>
      <c r="J736" s="357"/>
      <c r="K736" s="253"/>
      <c r="L736" s="310"/>
    </row>
    <row r="737" spans="1:11" s="311" customFormat="1" ht="25.5" customHeight="1" hidden="1">
      <c r="A737" s="258">
        <v>2101503</v>
      </c>
      <c r="B737" s="381" t="s">
        <v>455</v>
      </c>
      <c r="C737" s="341">
        <f t="shared" si="23"/>
        <v>0</v>
      </c>
      <c r="D737" s="342"/>
      <c r="E737" s="341">
        <f t="shared" si="24"/>
        <v>0</v>
      </c>
      <c r="F737" s="357"/>
      <c r="G737" s="357"/>
      <c r="H737" s="343"/>
      <c r="I737" s="343"/>
      <c r="J737" s="357"/>
      <c r="K737" s="253"/>
    </row>
    <row r="738" spans="1:11" s="311" customFormat="1" ht="25.5" customHeight="1" hidden="1">
      <c r="A738" s="258">
        <v>2101504</v>
      </c>
      <c r="B738" s="381" t="s">
        <v>496</v>
      </c>
      <c r="C738" s="341">
        <f t="shared" si="23"/>
        <v>0</v>
      </c>
      <c r="D738" s="344"/>
      <c r="E738" s="341">
        <f t="shared" si="24"/>
        <v>0</v>
      </c>
      <c r="F738" s="363"/>
      <c r="G738" s="363"/>
      <c r="H738" s="364"/>
      <c r="I738" s="364"/>
      <c r="J738" s="363"/>
      <c r="K738" s="253"/>
    </row>
    <row r="739" spans="1:11" s="311" customFormat="1" ht="25.5" customHeight="1" hidden="1">
      <c r="A739" s="258">
        <v>2101505</v>
      </c>
      <c r="B739" s="381" t="s">
        <v>1601</v>
      </c>
      <c r="C739" s="341">
        <f t="shared" si="23"/>
        <v>0</v>
      </c>
      <c r="D739" s="344"/>
      <c r="E739" s="341">
        <f t="shared" si="24"/>
        <v>0</v>
      </c>
      <c r="F739" s="363"/>
      <c r="G739" s="363"/>
      <c r="H739" s="364"/>
      <c r="I739" s="364"/>
      <c r="J739" s="363"/>
      <c r="K739" s="253"/>
    </row>
    <row r="740" spans="1:11" s="311" customFormat="1" ht="25.5" customHeight="1" hidden="1">
      <c r="A740" s="258">
        <v>2101506</v>
      </c>
      <c r="B740" s="381" t="s">
        <v>1602</v>
      </c>
      <c r="C740" s="341">
        <f t="shared" si="23"/>
        <v>0</v>
      </c>
      <c r="D740" s="344"/>
      <c r="E740" s="341">
        <f t="shared" si="24"/>
        <v>0</v>
      </c>
      <c r="F740" s="363"/>
      <c r="G740" s="363"/>
      <c r="H740" s="364"/>
      <c r="I740" s="364"/>
      <c r="J740" s="363"/>
      <c r="K740" s="253"/>
    </row>
    <row r="741" spans="1:11" s="311" customFormat="1" ht="25.5" customHeight="1" hidden="1">
      <c r="A741" s="258">
        <v>2101550</v>
      </c>
      <c r="B741" s="381" t="s">
        <v>462</v>
      </c>
      <c r="C741" s="341">
        <f t="shared" si="23"/>
        <v>0</v>
      </c>
      <c r="D741" s="344"/>
      <c r="E741" s="341">
        <f t="shared" si="24"/>
        <v>0</v>
      </c>
      <c r="F741" s="363"/>
      <c r="G741" s="363"/>
      <c r="H741" s="364"/>
      <c r="I741" s="364"/>
      <c r="J741" s="363"/>
      <c r="K741" s="253"/>
    </row>
    <row r="742" spans="1:11" s="311" customFormat="1" ht="25.5" customHeight="1" hidden="1">
      <c r="A742" s="258">
        <v>2101599</v>
      </c>
      <c r="B742" s="381" t="s">
        <v>1603</v>
      </c>
      <c r="C742" s="341">
        <f t="shared" si="23"/>
        <v>0</v>
      </c>
      <c r="D742" s="344"/>
      <c r="E742" s="341">
        <f t="shared" si="24"/>
        <v>0</v>
      </c>
      <c r="F742" s="363"/>
      <c r="G742" s="363"/>
      <c r="H742" s="364"/>
      <c r="I742" s="364"/>
      <c r="J742" s="363"/>
      <c r="K742" s="253"/>
    </row>
    <row r="743" spans="1:11" s="311" customFormat="1" ht="25.5" customHeight="1" hidden="1">
      <c r="A743" s="258">
        <v>21016</v>
      </c>
      <c r="B743" s="381" t="s">
        <v>1604</v>
      </c>
      <c r="C743" s="341">
        <f t="shared" si="23"/>
        <v>0</v>
      </c>
      <c r="D743" s="342">
        <f>SUM(D744)</f>
        <v>0</v>
      </c>
      <c r="E743" s="341">
        <f t="shared" si="24"/>
        <v>0</v>
      </c>
      <c r="F743" s="341">
        <f>SUM(F744)</f>
        <v>0</v>
      </c>
      <c r="G743" s="341">
        <f>SUM(G744)</f>
        <v>0</v>
      </c>
      <c r="H743" s="364"/>
      <c r="I743" s="364"/>
      <c r="J743" s="363"/>
      <c r="K743" s="253"/>
    </row>
    <row r="744" spans="1:11" s="311" customFormat="1" ht="25.5" customHeight="1" hidden="1">
      <c r="A744" s="258">
        <v>2101601</v>
      </c>
      <c r="B744" s="381" t="s">
        <v>1605</v>
      </c>
      <c r="C744" s="341">
        <f t="shared" si="23"/>
        <v>0</v>
      </c>
      <c r="D744" s="344"/>
      <c r="E744" s="341">
        <f t="shared" si="24"/>
        <v>0</v>
      </c>
      <c r="F744" s="363"/>
      <c r="G744" s="363"/>
      <c r="H744" s="364"/>
      <c r="I744" s="364"/>
      <c r="J744" s="363"/>
      <c r="K744" s="253"/>
    </row>
    <row r="745" spans="1:11" s="311" customFormat="1" ht="18" customHeight="1">
      <c r="A745" s="258">
        <v>21099</v>
      </c>
      <c r="B745" s="340" t="s">
        <v>1606</v>
      </c>
      <c r="C745" s="341">
        <f t="shared" si="23"/>
        <v>855</v>
      </c>
      <c r="D745" s="344">
        <f>SUM(D746)</f>
        <v>588</v>
      </c>
      <c r="E745" s="341">
        <f t="shared" si="24"/>
        <v>588</v>
      </c>
      <c r="F745" s="368">
        <f>SUM(F746)</f>
        <v>0</v>
      </c>
      <c r="G745" s="345">
        <f>SUM(G746)</f>
        <v>267</v>
      </c>
      <c r="H745" s="346"/>
      <c r="I745" s="346"/>
      <c r="J745" s="345"/>
      <c r="K745" s="253"/>
    </row>
    <row r="746" spans="1:11" s="311" customFormat="1" ht="18" customHeight="1">
      <c r="A746" s="258">
        <v>2109901</v>
      </c>
      <c r="B746" s="340" t="s">
        <v>1607</v>
      </c>
      <c r="C746" s="341">
        <f t="shared" si="23"/>
        <v>855</v>
      </c>
      <c r="D746" s="344">
        <v>588</v>
      </c>
      <c r="E746" s="341">
        <f t="shared" si="24"/>
        <v>588</v>
      </c>
      <c r="F746" s="345"/>
      <c r="G746" s="345">
        <v>267</v>
      </c>
      <c r="H746" s="346"/>
      <c r="I746" s="346"/>
      <c r="J746" s="345"/>
      <c r="K746" s="253"/>
    </row>
    <row r="747" spans="1:11" s="311" customFormat="1" ht="18" customHeight="1">
      <c r="A747" s="258">
        <v>211</v>
      </c>
      <c r="B747" s="370" t="s">
        <v>994</v>
      </c>
      <c r="C747" s="336">
        <f>E747+F747+G747+I747</f>
        <v>7436</v>
      </c>
      <c r="D747" s="376">
        <f>D748+D758+D762+D770+D775+D782+D788+D791+D794+D796+D798+D804+D806+D823</f>
        <v>3801</v>
      </c>
      <c r="E747" s="336">
        <f t="shared" si="24"/>
        <v>3542</v>
      </c>
      <c r="F747" s="378">
        <f aca="true" t="shared" si="25" ref="F747:K747">F748+F758+F762+F770+F775+F782+F788+F791+F794+F796+F798+F804+F806+F823</f>
        <v>259</v>
      </c>
      <c r="G747" s="378">
        <f t="shared" si="25"/>
        <v>1435</v>
      </c>
      <c r="H747" s="385">
        <f t="shared" si="25"/>
        <v>0</v>
      </c>
      <c r="I747" s="385">
        <f t="shared" si="25"/>
        <v>2200</v>
      </c>
      <c r="J747" s="368">
        <f t="shared" si="25"/>
        <v>0</v>
      </c>
      <c r="K747" s="386">
        <f t="shared" si="25"/>
        <v>0</v>
      </c>
    </row>
    <row r="748" spans="1:11" s="311" customFormat="1" ht="18" customHeight="1">
      <c r="A748" s="258">
        <v>21101</v>
      </c>
      <c r="B748" s="340" t="s">
        <v>995</v>
      </c>
      <c r="C748" s="341">
        <f t="shared" si="23"/>
        <v>793</v>
      </c>
      <c r="D748" s="344">
        <f>SUM(D749:D757)</f>
        <v>793</v>
      </c>
      <c r="E748" s="341">
        <f t="shared" si="24"/>
        <v>793</v>
      </c>
      <c r="F748" s="368">
        <f>SUM(F749:F757)</f>
        <v>0</v>
      </c>
      <c r="G748" s="368">
        <f>SUM(G749:G757)</f>
        <v>0</v>
      </c>
      <c r="H748" s="346"/>
      <c r="I748" s="346"/>
      <c r="J748" s="345"/>
      <c r="K748" s="253"/>
    </row>
    <row r="749" spans="1:11" s="311" customFormat="1" ht="18" customHeight="1">
      <c r="A749" s="258">
        <v>2110101</v>
      </c>
      <c r="B749" s="340" t="s">
        <v>453</v>
      </c>
      <c r="C749" s="341">
        <f t="shared" si="23"/>
        <v>152</v>
      </c>
      <c r="D749" s="344">
        <v>152</v>
      </c>
      <c r="E749" s="341">
        <f t="shared" si="24"/>
        <v>152</v>
      </c>
      <c r="F749" s="345"/>
      <c r="G749" s="345"/>
      <c r="H749" s="346"/>
      <c r="I749" s="346"/>
      <c r="J749" s="345"/>
      <c r="K749" s="253"/>
    </row>
    <row r="750" spans="1:11" s="311" customFormat="1" ht="25.5" customHeight="1" hidden="1">
      <c r="A750" s="258">
        <v>2110102</v>
      </c>
      <c r="B750" s="348" t="s">
        <v>454</v>
      </c>
      <c r="C750" s="341">
        <f t="shared" si="23"/>
        <v>0</v>
      </c>
      <c r="D750" s="342"/>
      <c r="E750" s="341">
        <f t="shared" si="24"/>
        <v>0</v>
      </c>
      <c r="F750" s="357"/>
      <c r="G750" s="357"/>
      <c r="H750" s="341"/>
      <c r="I750" s="341"/>
      <c r="J750" s="357"/>
      <c r="K750" s="253"/>
    </row>
    <row r="751" spans="1:11" s="311" customFormat="1" ht="25.5" customHeight="1" hidden="1">
      <c r="A751" s="258">
        <v>2110103</v>
      </c>
      <c r="B751" s="348" t="s">
        <v>455</v>
      </c>
      <c r="C751" s="341">
        <f t="shared" si="23"/>
        <v>0</v>
      </c>
      <c r="D751" s="344"/>
      <c r="E751" s="341">
        <f t="shared" si="24"/>
        <v>0</v>
      </c>
      <c r="F751" s="363"/>
      <c r="G751" s="363"/>
      <c r="H751" s="364"/>
      <c r="I751" s="364"/>
      <c r="J751" s="363"/>
      <c r="K751" s="253"/>
    </row>
    <row r="752" spans="1:11" s="311" customFormat="1" ht="25.5" customHeight="1" hidden="1">
      <c r="A752" s="258">
        <v>2110104</v>
      </c>
      <c r="B752" s="348" t="s">
        <v>1608</v>
      </c>
      <c r="C752" s="341">
        <f t="shared" si="23"/>
        <v>0</v>
      </c>
      <c r="D752" s="344"/>
      <c r="E752" s="341">
        <f t="shared" si="24"/>
        <v>0</v>
      </c>
      <c r="F752" s="363"/>
      <c r="G752" s="363"/>
      <c r="H752" s="364"/>
      <c r="I752" s="364"/>
      <c r="J752" s="363"/>
      <c r="K752" s="253"/>
    </row>
    <row r="753" spans="1:11" s="311" customFormat="1" ht="25.5" customHeight="1" hidden="1">
      <c r="A753" s="258">
        <v>2110105</v>
      </c>
      <c r="B753" s="348" t="s">
        <v>997</v>
      </c>
      <c r="C753" s="341">
        <f t="shared" si="23"/>
        <v>0</v>
      </c>
      <c r="D753" s="344"/>
      <c r="E753" s="341">
        <f t="shared" si="24"/>
        <v>0</v>
      </c>
      <c r="F753" s="363"/>
      <c r="G753" s="363"/>
      <c r="H753" s="364"/>
      <c r="I753" s="364"/>
      <c r="J753" s="363"/>
      <c r="K753" s="253"/>
    </row>
    <row r="754" spans="1:11" s="311" customFormat="1" ht="25.5" customHeight="1" hidden="1">
      <c r="A754" s="258">
        <v>2110106</v>
      </c>
      <c r="B754" s="348" t="s">
        <v>1609</v>
      </c>
      <c r="C754" s="341">
        <f t="shared" si="23"/>
        <v>0</v>
      </c>
      <c r="D754" s="344"/>
      <c r="E754" s="341">
        <f t="shared" si="24"/>
        <v>0</v>
      </c>
      <c r="F754" s="363"/>
      <c r="G754" s="363"/>
      <c r="H754" s="364"/>
      <c r="I754" s="364"/>
      <c r="J754" s="363"/>
      <c r="K754" s="253"/>
    </row>
    <row r="755" spans="1:11" s="311" customFormat="1" ht="25.5" customHeight="1" hidden="1">
      <c r="A755" s="258">
        <v>2110107</v>
      </c>
      <c r="B755" s="348" t="s">
        <v>1610</v>
      </c>
      <c r="C755" s="341">
        <f t="shared" si="23"/>
        <v>0</v>
      </c>
      <c r="D755" s="344"/>
      <c r="E755" s="341">
        <f t="shared" si="24"/>
        <v>0</v>
      </c>
      <c r="F755" s="363"/>
      <c r="G755" s="363"/>
      <c r="H755" s="364"/>
      <c r="I755" s="364"/>
      <c r="J755" s="363"/>
      <c r="K755" s="253"/>
    </row>
    <row r="756" spans="1:11" s="311" customFormat="1" ht="25.5" customHeight="1" hidden="1">
      <c r="A756" s="258">
        <v>2110108</v>
      </c>
      <c r="B756" s="348" t="s">
        <v>1611</v>
      </c>
      <c r="C756" s="341">
        <f t="shared" si="23"/>
        <v>0</v>
      </c>
      <c r="D756" s="344"/>
      <c r="E756" s="341">
        <f t="shared" si="24"/>
        <v>0</v>
      </c>
      <c r="F756" s="363"/>
      <c r="G756" s="363"/>
      <c r="H756" s="364"/>
      <c r="I756" s="364"/>
      <c r="J756" s="363"/>
      <c r="K756" s="253"/>
    </row>
    <row r="757" spans="1:11" s="311" customFormat="1" ht="18" customHeight="1">
      <c r="A757" s="258">
        <v>2110199</v>
      </c>
      <c r="B757" s="340" t="s">
        <v>1000</v>
      </c>
      <c r="C757" s="341">
        <f t="shared" si="23"/>
        <v>641</v>
      </c>
      <c r="D757" s="344">
        <v>641</v>
      </c>
      <c r="E757" s="341">
        <f t="shared" si="24"/>
        <v>641</v>
      </c>
      <c r="F757" s="345"/>
      <c r="G757" s="345"/>
      <c r="H757" s="346"/>
      <c r="I757" s="346"/>
      <c r="J757" s="345"/>
      <c r="K757" s="253"/>
    </row>
    <row r="758" spans="1:11" s="311" customFormat="1" ht="25.5" customHeight="1" hidden="1">
      <c r="A758" s="258">
        <v>21102</v>
      </c>
      <c r="B758" s="348" t="s">
        <v>1001</v>
      </c>
      <c r="C758" s="341">
        <f t="shared" si="23"/>
        <v>0</v>
      </c>
      <c r="D758" s="342">
        <f>SUM(D759:D761)</f>
        <v>0</v>
      </c>
      <c r="E758" s="341">
        <f t="shared" si="24"/>
        <v>0</v>
      </c>
      <c r="F758" s="341">
        <f>SUM(F759:F761)</f>
        <v>0</v>
      </c>
      <c r="G758" s="341">
        <f>SUM(G759:G761)</f>
        <v>0</v>
      </c>
      <c r="H758" s="341"/>
      <c r="I758" s="341"/>
      <c r="J758" s="357"/>
      <c r="K758" s="253"/>
    </row>
    <row r="759" spans="1:11" s="311" customFormat="1" ht="25.5" customHeight="1" hidden="1">
      <c r="A759" s="258">
        <v>2110203</v>
      </c>
      <c r="B759" s="348" t="s">
        <v>1002</v>
      </c>
      <c r="C759" s="341">
        <f t="shared" si="23"/>
        <v>0</v>
      </c>
      <c r="D759" s="362"/>
      <c r="E759" s="341">
        <f t="shared" si="24"/>
        <v>0</v>
      </c>
      <c r="F759" s="363"/>
      <c r="G759" s="363"/>
      <c r="H759" s="364"/>
      <c r="I759" s="364"/>
      <c r="J759" s="363"/>
      <c r="K759" s="253"/>
    </row>
    <row r="760" spans="1:11" s="311" customFormat="1" ht="25.5" customHeight="1" hidden="1">
      <c r="A760" s="258">
        <v>2110204</v>
      </c>
      <c r="B760" s="348" t="s">
        <v>1003</v>
      </c>
      <c r="C760" s="341">
        <f t="shared" si="23"/>
        <v>0</v>
      </c>
      <c r="D760" s="362"/>
      <c r="E760" s="341">
        <f t="shared" si="24"/>
        <v>0</v>
      </c>
      <c r="F760" s="363"/>
      <c r="G760" s="363"/>
      <c r="H760" s="364"/>
      <c r="I760" s="364"/>
      <c r="J760" s="363"/>
      <c r="K760" s="253"/>
    </row>
    <row r="761" spans="1:11" s="311" customFormat="1" ht="25.5" customHeight="1" hidden="1">
      <c r="A761" s="258">
        <v>2110299</v>
      </c>
      <c r="B761" s="348" t="s">
        <v>1004</v>
      </c>
      <c r="C761" s="341">
        <f t="shared" si="23"/>
        <v>0</v>
      </c>
      <c r="D761" s="362"/>
      <c r="E761" s="341">
        <f t="shared" si="24"/>
        <v>0</v>
      </c>
      <c r="F761" s="363"/>
      <c r="G761" s="363"/>
      <c r="H761" s="364"/>
      <c r="I761" s="364"/>
      <c r="J761" s="363"/>
      <c r="K761" s="253"/>
    </row>
    <row r="762" spans="1:11" s="311" customFormat="1" ht="18" customHeight="1">
      <c r="A762" s="258">
        <v>21103</v>
      </c>
      <c r="B762" s="340" t="s">
        <v>1005</v>
      </c>
      <c r="C762" s="341">
        <f>E762+F762+G762+J762+I762</f>
        <v>5971</v>
      </c>
      <c r="D762" s="344">
        <f>SUM(D763:D769)</f>
        <v>2336</v>
      </c>
      <c r="E762" s="341">
        <f t="shared" si="24"/>
        <v>2336</v>
      </c>
      <c r="F762" s="368">
        <f aca="true" t="shared" si="26" ref="F762:K762">SUM(F763:F769)</f>
        <v>0</v>
      </c>
      <c r="G762" s="345">
        <f t="shared" si="26"/>
        <v>1435</v>
      </c>
      <c r="H762" s="346">
        <f t="shared" si="26"/>
        <v>0</v>
      </c>
      <c r="I762" s="346">
        <f t="shared" si="26"/>
        <v>2200</v>
      </c>
      <c r="J762" s="368">
        <f t="shared" si="26"/>
        <v>0</v>
      </c>
      <c r="K762" s="386">
        <f t="shared" si="26"/>
        <v>0</v>
      </c>
    </row>
    <row r="763" spans="1:11" s="311" customFormat="1" ht="18" customHeight="1">
      <c r="A763" s="258">
        <v>2110301</v>
      </c>
      <c r="B763" s="340" t="s">
        <v>1006</v>
      </c>
      <c r="C763" s="341">
        <f t="shared" si="23"/>
        <v>3771</v>
      </c>
      <c r="D763" s="344">
        <v>2336</v>
      </c>
      <c r="E763" s="341">
        <f t="shared" si="24"/>
        <v>2336</v>
      </c>
      <c r="F763" s="368"/>
      <c r="G763" s="345">
        <v>1435</v>
      </c>
      <c r="H763" s="346"/>
      <c r="I763" s="346"/>
      <c r="J763" s="345"/>
      <c r="K763" s="253"/>
    </row>
    <row r="764" spans="1:11" s="311" customFormat="1" ht="18" customHeight="1">
      <c r="A764" s="258">
        <v>2110302</v>
      </c>
      <c r="B764" s="340" t="s">
        <v>1007</v>
      </c>
      <c r="C764" s="341">
        <v>2200</v>
      </c>
      <c r="D764" s="344"/>
      <c r="E764" s="367">
        <f t="shared" si="24"/>
        <v>0</v>
      </c>
      <c r="F764" s="368"/>
      <c r="G764" s="345"/>
      <c r="H764" s="346"/>
      <c r="I764" s="346">
        <v>2200</v>
      </c>
      <c r="J764" s="345"/>
      <c r="K764" s="253"/>
    </row>
    <row r="765" spans="1:11" s="311" customFormat="1" ht="25.5" customHeight="1" hidden="1">
      <c r="A765" s="258">
        <v>2110303</v>
      </c>
      <c r="B765" s="348" t="s">
        <v>1008</v>
      </c>
      <c r="C765" s="341">
        <f t="shared" si="23"/>
        <v>0</v>
      </c>
      <c r="D765" s="362"/>
      <c r="E765" s="341">
        <f t="shared" si="24"/>
        <v>0</v>
      </c>
      <c r="F765" s="369"/>
      <c r="G765" s="363"/>
      <c r="H765" s="364"/>
      <c r="I765" s="364"/>
      <c r="J765" s="363"/>
      <c r="K765" s="253"/>
    </row>
    <row r="766" spans="1:11" s="311" customFormat="1" ht="25.5" customHeight="1" hidden="1">
      <c r="A766" s="258">
        <v>2110304</v>
      </c>
      <c r="B766" s="348" t="s">
        <v>1009</v>
      </c>
      <c r="C766" s="341">
        <f t="shared" si="23"/>
        <v>0</v>
      </c>
      <c r="D766" s="362"/>
      <c r="E766" s="341">
        <f t="shared" si="24"/>
        <v>0</v>
      </c>
      <c r="F766" s="369"/>
      <c r="G766" s="363"/>
      <c r="H766" s="364"/>
      <c r="I766" s="364"/>
      <c r="J766" s="363"/>
      <c r="K766" s="253"/>
    </row>
    <row r="767" spans="1:11" s="311" customFormat="1" ht="25.5" customHeight="1" hidden="1">
      <c r="A767" s="258">
        <v>2110305</v>
      </c>
      <c r="B767" s="348" t="s">
        <v>1010</v>
      </c>
      <c r="C767" s="341">
        <f t="shared" si="23"/>
        <v>0</v>
      </c>
      <c r="D767" s="362"/>
      <c r="E767" s="341">
        <f t="shared" si="24"/>
        <v>0</v>
      </c>
      <c r="F767" s="369"/>
      <c r="G767" s="363"/>
      <c r="H767" s="364"/>
      <c r="I767" s="364"/>
      <c r="J767" s="363"/>
      <c r="K767" s="253"/>
    </row>
    <row r="768" spans="1:11" s="311" customFormat="1" ht="25.5" customHeight="1" hidden="1">
      <c r="A768" s="258">
        <v>2110306</v>
      </c>
      <c r="B768" s="348" t="s">
        <v>1011</v>
      </c>
      <c r="C768" s="341">
        <f t="shared" si="23"/>
        <v>0</v>
      </c>
      <c r="D768" s="362"/>
      <c r="E768" s="341">
        <f t="shared" si="24"/>
        <v>0</v>
      </c>
      <c r="F768" s="383"/>
      <c r="G768" s="366"/>
      <c r="H768" s="380"/>
      <c r="I768" s="380"/>
      <c r="J768" s="366"/>
      <c r="K768" s="253"/>
    </row>
    <row r="769" spans="1:11" s="311" customFormat="1" ht="25.5" customHeight="1" hidden="1">
      <c r="A769" s="258">
        <v>2110399</v>
      </c>
      <c r="B769" s="348" t="s">
        <v>1012</v>
      </c>
      <c r="C769" s="341">
        <f t="shared" si="23"/>
        <v>0</v>
      </c>
      <c r="D769" s="362"/>
      <c r="E769" s="341">
        <f t="shared" si="24"/>
        <v>0</v>
      </c>
      <c r="F769" s="383"/>
      <c r="G769" s="366"/>
      <c r="H769" s="380"/>
      <c r="I769" s="380"/>
      <c r="J769" s="366"/>
      <c r="K769" s="253"/>
    </row>
    <row r="770" spans="1:11" s="311" customFormat="1" ht="25.5" customHeight="1" hidden="1">
      <c r="A770" s="258">
        <v>21104</v>
      </c>
      <c r="B770" s="348" t="s">
        <v>1013</v>
      </c>
      <c r="C770" s="341">
        <f t="shared" si="23"/>
        <v>0</v>
      </c>
      <c r="D770" s="342">
        <f>SUM(D771:D774)</f>
        <v>0</v>
      </c>
      <c r="E770" s="341">
        <f t="shared" si="24"/>
        <v>0</v>
      </c>
      <c r="F770" s="367">
        <f>SUM(F771:F774)</f>
        <v>0</v>
      </c>
      <c r="G770" s="341">
        <f>SUM(G771:G774)</f>
        <v>0</v>
      </c>
      <c r="H770" s="364"/>
      <c r="I770" s="364"/>
      <c r="J770" s="363"/>
      <c r="K770" s="253"/>
    </row>
    <row r="771" spans="1:11" s="311" customFormat="1" ht="25.5" customHeight="1" hidden="1">
      <c r="A771" s="258">
        <v>2110401</v>
      </c>
      <c r="B771" s="348" t="s">
        <v>1014</v>
      </c>
      <c r="C771" s="341">
        <f t="shared" si="23"/>
        <v>0</v>
      </c>
      <c r="D771" s="342"/>
      <c r="E771" s="341">
        <f t="shared" si="24"/>
        <v>0</v>
      </c>
      <c r="F771" s="372"/>
      <c r="G771" s="357"/>
      <c r="H771" s="341"/>
      <c r="I771" s="341"/>
      <c r="J771" s="366"/>
      <c r="K771" s="253"/>
    </row>
    <row r="772" spans="1:11" s="311" customFormat="1" ht="25.5" customHeight="1" hidden="1">
      <c r="A772" s="258">
        <v>2110402</v>
      </c>
      <c r="B772" s="348" t="s">
        <v>1015</v>
      </c>
      <c r="C772" s="341">
        <f t="shared" si="23"/>
        <v>0</v>
      </c>
      <c r="D772" s="362"/>
      <c r="E772" s="341">
        <f t="shared" si="24"/>
        <v>0</v>
      </c>
      <c r="F772" s="369"/>
      <c r="G772" s="363"/>
      <c r="H772" s="364"/>
      <c r="I772" s="364"/>
      <c r="J772" s="363"/>
      <c r="K772" s="253"/>
    </row>
    <row r="773" spans="1:11" s="311" customFormat="1" ht="25.5" customHeight="1" hidden="1">
      <c r="A773" s="258">
        <v>2110404</v>
      </c>
      <c r="B773" s="348" t="s">
        <v>1017</v>
      </c>
      <c r="C773" s="341">
        <f aca="true" t="shared" si="27" ref="C773:C836">E773+F773+G773</f>
        <v>0</v>
      </c>
      <c r="D773" s="362"/>
      <c r="E773" s="341">
        <f aca="true" t="shared" si="28" ref="E773:E836">D773-F773</f>
        <v>0</v>
      </c>
      <c r="F773" s="369"/>
      <c r="G773" s="363"/>
      <c r="H773" s="364"/>
      <c r="I773" s="364"/>
      <c r="J773" s="363"/>
      <c r="K773" s="253"/>
    </row>
    <row r="774" spans="1:11" s="311" customFormat="1" ht="25.5" customHeight="1" hidden="1">
      <c r="A774" s="258">
        <v>2110499</v>
      </c>
      <c r="B774" s="348" t="s">
        <v>1018</v>
      </c>
      <c r="C774" s="341">
        <f t="shared" si="27"/>
        <v>0</v>
      </c>
      <c r="D774" s="362"/>
      <c r="E774" s="341">
        <f t="shared" si="28"/>
        <v>0</v>
      </c>
      <c r="F774" s="369"/>
      <c r="G774" s="363"/>
      <c r="H774" s="364"/>
      <c r="I774" s="364"/>
      <c r="J774" s="363"/>
      <c r="K774" s="253"/>
    </row>
    <row r="775" spans="1:11" s="311" customFormat="1" ht="18" customHeight="1">
      <c r="A775" s="258">
        <v>21105</v>
      </c>
      <c r="B775" s="340" t="s">
        <v>1019</v>
      </c>
      <c r="C775" s="341">
        <f t="shared" si="27"/>
        <v>20</v>
      </c>
      <c r="D775" s="344">
        <f>SUM(D776:D781)</f>
        <v>20</v>
      </c>
      <c r="E775" s="341">
        <f t="shared" si="28"/>
        <v>20</v>
      </c>
      <c r="F775" s="368">
        <f>SUM(F776:F781)</f>
        <v>0</v>
      </c>
      <c r="G775" s="368">
        <f>SUM(G776:G781)</f>
        <v>0</v>
      </c>
      <c r="H775" s="346"/>
      <c r="I775" s="346"/>
      <c r="J775" s="345"/>
      <c r="K775" s="253"/>
    </row>
    <row r="776" spans="1:11" s="311" customFormat="1" ht="25.5" customHeight="1" hidden="1">
      <c r="A776" s="258">
        <v>2110501</v>
      </c>
      <c r="B776" s="348" t="s">
        <v>1020</v>
      </c>
      <c r="C776" s="341">
        <f t="shared" si="27"/>
        <v>0</v>
      </c>
      <c r="D776" s="362"/>
      <c r="E776" s="341">
        <f t="shared" si="28"/>
        <v>0</v>
      </c>
      <c r="F776" s="369"/>
      <c r="G776" s="369"/>
      <c r="H776" s="364"/>
      <c r="I776" s="364"/>
      <c r="J776" s="363"/>
      <c r="K776" s="253"/>
    </row>
    <row r="777" spans="1:11" s="311" customFormat="1" ht="18" customHeight="1">
      <c r="A777" s="258">
        <v>2110502</v>
      </c>
      <c r="B777" s="340" t="s">
        <v>1021</v>
      </c>
      <c r="C777" s="341">
        <f t="shared" si="27"/>
        <v>20</v>
      </c>
      <c r="D777" s="344">
        <v>20</v>
      </c>
      <c r="E777" s="341">
        <f t="shared" si="28"/>
        <v>20</v>
      </c>
      <c r="F777" s="368"/>
      <c r="G777" s="368"/>
      <c r="H777" s="346"/>
      <c r="I777" s="346"/>
      <c r="J777" s="345"/>
      <c r="K777" s="253"/>
    </row>
    <row r="778" spans="1:11" s="311" customFormat="1" ht="25.5" customHeight="1" hidden="1">
      <c r="A778" s="258">
        <v>2110503</v>
      </c>
      <c r="B778" s="348" t="s">
        <v>1022</v>
      </c>
      <c r="C778" s="341">
        <f t="shared" si="27"/>
        <v>0</v>
      </c>
      <c r="D778" s="362"/>
      <c r="E778" s="341">
        <f t="shared" si="28"/>
        <v>0</v>
      </c>
      <c r="F778" s="369"/>
      <c r="G778" s="369"/>
      <c r="H778" s="364"/>
      <c r="I778" s="364"/>
      <c r="J778" s="363"/>
      <c r="K778" s="253"/>
    </row>
    <row r="779" spans="1:11" s="311" customFormat="1" ht="25.5" customHeight="1" hidden="1">
      <c r="A779" s="258">
        <v>2110506</v>
      </c>
      <c r="B779" s="348" t="s">
        <v>1023</v>
      </c>
      <c r="C779" s="341">
        <f t="shared" si="27"/>
        <v>0</v>
      </c>
      <c r="D779" s="362"/>
      <c r="E779" s="341">
        <f t="shared" si="28"/>
        <v>0</v>
      </c>
      <c r="F779" s="369"/>
      <c r="G779" s="369"/>
      <c r="H779" s="364"/>
      <c r="I779" s="364"/>
      <c r="J779" s="363"/>
      <c r="K779" s="253"/>
    </row>
    <row r="780" spans="1:11" s="311" customFormat="1" ht="25.5" customHeight="1" hidden="1">
      <c r="A780" s="258">
        <v>2110507</v>
      </c>
      <c r="B780" s="348" t="s">
        <v>1612</v>
      </c>
      <c r="C780" s="341">
        <f t="shared" si="27"/>
        <v>0</v>
      </c>
      <c r="D780" s="342"/>
      <c r="E780" s="341">
        <f t="shared" si="28"/>
        <v>0</v>
      </c>
      <c r="F780" s="372"/>
      <c r="G780" s="372"/>
      <c r="H780" s="341"/>
      <c r="I780" s="341"/>
      <c r="J780" s="363"/>
      <c r="K780" s="253"/>
    </row>
    <row r="781" spans="1:11" s="311" customFormat="1" ht="25.5" customHeight="1" hidden="1">
      <c r="A781" s="258">
        <v>2110599</v>
      </c>
      <c r="B781" s="348" t="s">
        <v>1024</v>
      </c>
      <c r="C781" s="341">
        <f t="shared" si="27"/>
        <v>0</v>
      </c>
      <c r="D781" s="362"/>
      <c r="E781" s="341">
        <f t="shared" si="28"/>
        <v>0</v>
      </c>
      <c r="F781" s="369"/>
      <c r="G781" s="369"/>
      <c r="H781" s="364"/>
      <c r="I781" s="364"/>
      <c r="J781" s="363"/>
      <c r="K781" s="253"/>
    </row>
    <row r="782" spans="1:11" s="311" customFormat="1" ht="18" customHeight="1">
      <c r="A782" s="258">
        <v>21106</v>
      </c>
      <c r="B782" s="340" t="s">
        <v>1613</v>
      </c>
      <c r="C782" s="341">
        <f t="shared" si="27"/>
        <v>309</v>
      </c>
      <c r="D782" s="344">
        <f>SUM(D783:D787)</f>
        <v>309</v>
      </c>
      <c r="E782" s="341">
        <f t="shared" si="28"/>
        <v>309</v>
      </c>
      <c r="F782" s="368">
        <f>SUM(F783:F787)</f>
        <v>0</v>
      </c>
      <c r="G782" s="368">
        <f>SUM(G783:G787)</f>
        <v>0</v>
      </c>
      <c r="H782" s="346"/>
      <c r="I782" s="346"/>
      <c r="J782" s="345"/>
      <c r="K782" s="253"/>
    </row>
    <row r="783" spans="1:11" s="311" customFormat="1" ht="18" customHeight="1">
      <c r="A783" s="258">
        <v>2110602</v>
      </c>
      <c r="B783" s="340" t="s">
        <v>1026</v>
      </c>
      <c r="C783" s="341">
        <f t="shared" si="27"/>
        <v>9</v>
      </c>
      <c r="D783" s="344">
        <v>9</v>
      </c>
      <c r="E783" s="341">
        <f t="shared" si="28"/>
        <v>9</v>
      </c>
      <c r="F783" s="368"/>
      <c r="G783" s="368"/>
      <c r="H783" s="346"/>
      <c r="I783" s="346"/>
      <c r="J783" s="345"/>
      <c r="K783" s="253"/>
    </row>
    <row r="784" spans="1:11" s="311" customFormat="1" ht="25.5" customHeight="1" hidden="1">
      <c r="A784" s="258">
        <v>2110603</v>
      </c>
      <c r="B784" s="348" t="s">
        <v>1027</v>
      </c>
      <c r="C784" s="341">
        <f t="shared" si="27"/>
        <v>0</v>
      </c>
      <c r="D784" s="362"/>
      <c r="E784" s="341">
        <f t="shared" si="28"/>
        <v>0</v>
      </c>
      <c r="F784" s="383"/>
      <c r="G784" s="383"/>
      <c r="H784" s="380"/>
      <c r="I784" s="380"/>
      <c r="J784" s="366"/>
      <c r="K784" s="253"/>
    </row>
    <row r="785" spans="1:11" s="311" customFormat="1" ht="25.5" customHeight="1" hidden="1">
      <c r="A785" s="258">
        <v>2110604</v>
      </c>
      <c r="B785" s="348" t="s">
        <v>1028</v>
      </c>
      <c r="C785" s="341">
        <f t="shared" si="27"/>
        <v>0</v>
      </c>
      <c r="D785" s="342"/>
      <c r="E785" s="341">
        <f t="shared" si="28"/>
        <v>0</v>
      </c>
      <c r="F785" s="372"/>
      <c r="G785" s="372"/>
      <c r="H785" s="341"/>
      <c r="I785" s="341"/>
      <c r="J785" s="363"/>
      <c r="K785" s="253"/>
    </row>
    <row r="786" spans="1:11" s="311" customFormat="1" ht="25.5" customHeight="1" hidden="1">
      <c r="A786" s="258">
        <v>2110605</v>
      </c>
      <c r="B786" s="348" t="s">
        <v>1029</v>
      </c>
      <c r="C786" s="341">
        <f t="shared" si="27"/>
        <v>0</v>
      </c>
      <c r="D786" s="362"/>
      <c r="E786" s="341">
        <f t="shared" si="28"/>
        <v>0</v>
      </c>
      <c r="F786" s="369"/>
      <c r="G786" s="369"/>
      <c r="H786" s="364"/>
      <c r="I786" s="364"/>
      <c r="J786" s="363"/>
      <c r="K786" s="253"/>
    </row>
    <row r="787" spans="1:11" s="311" customFormat="1" ht="18" customHeight="1">
      <c r="A787" s="258">
        <v>2110699</v>
      </c>
      <c r="B787" s="340" t="s">
        <v>1614</v>
      </c>
      <c r="C787" s="341">
        <f t="shared" si="27"/>
        <v>300</v>
      </c>
      <c r="D787" s="344">
        <v>300</v>
      </c>
      <c r="E787" s="341">
        <f t="shared" si="28"/>
        <v>300</v>
      </c>
      <c r="F787" s="368"/>
      <c r="G787" s="368"/>
      <c r="H787" s="346"/>
      <c r="I787" s="346"/>
      <c r="J787" s="345"/>
      <c r="K787" s="253"/>
    </row>
    <row r="788" spans="1:11" s="311" customFormat="1" ht="25.5" customHeight="1" hidden="1">
      <c r="A788" s="258">
        <v>21107</v>
      </c>
      <c r="B788" s="348" t="s">
        <v>1031</v>
      </c>
      <c r="C788" s="341">
        <f t="shared" si="27"/>
        <v>0</v>
      </c>
      <c r="D788" s="342">
        <f>SUM(D789:D790)</f>
        <v>0</v>
      </c>
      <c r="E788" s="341">
        <f t="shared" si="28"/>
        <v>0</v>
      </c>
      <c r="F788" s="367">
        <f>SUM(F789:F790)</f>
        <v>0</v>
      </c>
      <c r="G788" s="367">
        <f>SUM(G789:G790)</f>
        <v>0</v>
      </c>
      <c r="H788" s="364"/>
      <c r="I788" s="364"/>
      <c r="J788" s="363"/>
      <c r="K788" s="253"/>
    </row>
    <row r="789" spans="1:11" s="311" customFormat="1" ht="25.5" customHeight="1" hidden="1">
      <c r="A789" s="258">
        <v>2110704</v>
      </c>
      <c r="B789" s="348" t="s">
        <v>1032</v>
      </c>
      <c r="C789" s="341">
        <f t="shared" si="27"/>
        <v>0</v>
      </c>
      <c r="D789" s="362"/>
      <c r="E789" s="341">
        <f t="shared" si="28"/>
        <v>0</v>
      </c>
      <c r="F789" s="369"/>
      <c r="G789" s="369"/>
      <c r="H789" s="364"/>
      <c r="I789" s="364"/>
      <c r="J789" s="363"/>
      <c r="K789" s="253"/>
    </row>
    <row r="790" spans="1:11" s="311" customFormat="1" ht="25.5" customHeight="1" hidden="1">
      <c r="A790" s="258">
        <v>2110799</v>
      </c>
      <c r="B790" s="348" t="s">
        <v>1033</v>
      </c>
      <c r="C790" s="341">
        <f t="shared" si="27"/>
        <v>0</v>
      </c>
      <c r="D790" s="362"/>
      <c r="E790" s="341">
        <f t="shared" si="28"/>
        <v>0</v>
      </c>
      <c r="F790" s="369"/>
      <c r="G790" s="369"/>
      <c r="H790" s="364"/>
      <c r="I790" s="364"/>
      <c r="J790" s="363"/>
      <c r="K790" s="253"/>
    </row>
    <row r="791" spans="1:11" s="311" customFormat="1" ht="25.5" customHeight="1" hidden="1">
      <c r="A791" s="258">
        <v>21108</v>
      </c>
      <c r="B791" s="348" t="s">
        <v>1034</v>
      </c>
      <c r="C791" s="341">
        <f t="shared" si="27"/>
        <v>0</v>
      </c>
      <c r="D791" s="342">
        <f>SUM(D792:D793)</f>
        <v>0</v>
      </c>
      <c r="E791" s="341">
        <f t="shared" si="28"/>
        <v>0</v>
      </c>
      <c r="F791" s="367">
        <f>SUM(F792:F793)</f>
        <v>0</v>
      </c>
      <c r="G791" s="367">
        <f>SUM(G792:G793)</f>
        <v>0</v>
      </c>
      <c r="H791" s="364"/>
      <c r="I791" s="364"/>
      <c r="J791" s="363"/>
      <c r="K791" s="253"/>
    </row>
    <row r="792" spans="1:11" s="311" customFormat="1" ht="25.5" customHeight="1" hidden="1">
      <c r="A792" s="258">
        <v>2110804</v>
      </c>
      <c r="B792" s="348" t="s">
        <v>1035</v>
      </c>
      <c r="C792" s="341">
        <f t="shared" si="27"/>
        <v>0</v>
      </c>
      <c r="D792" s="362"/>
      <c r="E792" s="341">
        <f t="shared" si="28"/>
        <v>0</v>
      </c>
      <c r="F792" s="369"/>
      <c r="G792" s="369"/>
      <c r="H792" s="364"/>
      <c r="I792" s="364"/>
      <c r="J792" s="363"/>
      <c r="K792" s="253"/>
    </row>
    <row r="793" spans="1:11" s="311" customFormat="1" ht="25.5" customHeight="1" hidden="1">
      <c r="A793" s="258">
        <v>2110899</v>
      </c>
      <c r="B793" s="348" t="s">
        <v>1036</v>
      </c>
      <c r="C793" s="341">
        <f t="shared" si="27"/>
        <v>0</v>
      </c>
      <c r="D793" s="342"/>
      <c r="E793" s="341">
        <f t="shared" si="28"/>
        <v>0</v>
      </c>
      <c r="F793" s="372"/>
      <c r="G793" s="372"/>
      <c r="H793" s="341"/>
      <c r="I793" s="341"/>
      <c r="J793" s="363"/>
      <c r="K793" s="253"/>
    </row>
    <row r="794" spans="1:11" s="311" customFormat="1" ht="25.5" customHeight="1" hidden="1">
      <c r="A794" s="258">
        <v>21109</v>
      </c>
      <c r="B794" s="348" t="s">
        <v>1037</v>
      </c>
      <c r="C794" s="341">
        <f t="shared" si="27"/>
        <v>0</v>
      </c>
      <c r="D794" s="342">
        <f>SUM(D795)</f>
        <v>0</v>
      </c>
      <c r="E794" s="341">
        <f t="shared" si="28"/>
        <v>0</v>
      </c>
      <c r="F794" s="367">
        <f>SUM(F795)</f>
        <v>0</v>
      </c>
      <c r="G794" s="367">
        <f>SUM(G795)</f>
        <v>0</v>
      </c>
      <c r="H794" s="364"/>
      <c r="I794" s="364"/>
      <c r="J794" s="363"/>
      <c r="K794" s="253"/>
    </row>
    <row r="795" spans="1:11" s="311" customFormat="1" ht="25.5" customHeight="1" hidden="1">
      <c r="A795" s="258">
        <v>2110901</v>
      </c>
      <c r="B795" s="348" t="s">
        <v>1615</v>
      </c>
      <c r="C795" s="341">
        <f t="shared" si="27"/>
        <v>0</v>
      </c>
      <c r="D795" s="342"/>
      <c r="E795" s="341">
        <f t="shared" si="28"/>
        <v>0</v>
      </c>
      <c r="F795" s="372"/>
      <c r="G795" s="372"/>
      <c r="H795" s="341"/>
      <c r="I795" s="341"/>
      <c r="J795" s="363"/>
      <c r="K795" s="253"/>
    </row>
    <row r="796" spans="1:11" s="311" customFormat="1" ht="25.5" customHeight="1" hidden="1">
      <c r="A796" s="258">
        <v>21110</v>
      </c>
      <c r="B796" s="348" t="s">
        <v>1038</v>
      </c>
      <c r="C796" s="341">
        <f t="shared" si="27"/>
        <v>0</v>
      </c>
      <c r="D796" s="342">
        <f>SUM(D797)</f>
        <v>0</v>
      </c>
      <c r="E796" s="341">
        <f t="shared" si="28"/>
        <v>0</v>
      </c>
      <c r="F796" s="367">
        <f>SUM(F797)</f>
        <v>0</v>
      </c>
      <c r="G796" s="367">
        <f>SUM(G797)</f>
        <v>0</v>
      </c>
      <c r="H796" s="364"/>
      <c r="I796" s="364"/>
      <c r="J796" s="363"/>
      <c r="K796" s="253"/>
    </row>
    <row r="797" spans="1:11" s="311" customFormat="1" ht="25.5" customHeight="1" hidden="1">
      <c r="A797" s="258">
        <v>2111001</v>
      </c>
      <c r="B797" s="348" t="s">
        <v>1616</v>
      </c>
      <c r="C797" s="341">
        <f t="shared" si="27"/>
        <v>0</v>
      </c>
      <c r="D797" s="342"/>
      <c r="E797" s="341">
        <f t="shared" si="28"/>
        <v>0</v>
      </c>
      <c r="F797" s="372"/>
      <c r="G797" s="372"/>
      <c r="H797" s="341"/>
      <c r="I797" s="341"/>
      <c r="J797" s="363"/>
      <c r="K797" s="253"/>
    </row>
    <row r="798" spans="1:11" s="311" customFormat="1" ht="18" customHeight="1">
      <c r="A798" s="258">
        <v>21111</v>
      </c>
      <c r="B798" s="340" t="s">
        <v>1039</v>
      </c>
      <c r="C798" s="341">
        <f t="shared" si="27"/>
        <v>84</v>
      </c>
      <c r="D798" s="344">
        <f>SUM(D799:D803)</f>
        <v>84</v>
      </c>
      <c r="E798" s="341">
        <f t="shared" si="28"/>
        <v>84</v>
      </c>
      <c r="F798" s="368">
        <f>SUM(F799:F803)</f>
        <v>0</v>
      </c>
      <c r="G798" s="368">
        <f>SUM(G799:G803)</f>
        <v>0</v>
      </c>
      <c r="H798" s="346"/>
      <c r="I798" s="346"/>
      <c r="J798" s="345"/>
      <c r="K798" s="253"/>
    </row>
    <row r="799" spans="1:11" s="311" customFormat="1" ht="18" customHeight="1">
      <c r="A799" s="258">
        <v>2111101</v>
      </c>
      <c r="B799" s="340" t="s">
        <v>1617</v>
      </c>
      <c r="C799" s="341">
        <f t="shared" si="27"/>
        <v>84</v>
      </c>
      <c r="D799" s="344">
        <v>84</v>
      </c>
      <c r="E799" s="341">
        <f t="shared" si="28"/>
        <v>84</v>
      </c>
      <c r="F799" s="345"/>
      <c r="G799" s="368"/>
      <c r="H799" s="346"/>
      <c r="I799" s="346"/>
      <c r="J799" s="345"/>
      <c r="K799" s="253"/>
    </row>
    <row r="800" spans="1:11" s="311" customFormat="1" ht="25.5" customHeight="1" hidden="1">
      <c r="A800" s="258">
        <v>2111102</v>
      </c>
      <c r="B800" s="348" t="s">
        <v>1618</v>
      </c>
      <c r="C800" s="341">
        <f t="shared" si="27"/>
        <v>0</v>
      </c>
      <c r="D800" s="362"/>
      <c r="E800" s="341">
        <f t="shared" si="28"/>
        <v>0</v>
      </c>
      <c r="F800" s="363"/>
      <c r="G800" s="369"/>
      <c r="H800" s="364"/>
      <c r="I800" s="364"/>
      <c r="J800" s="363"/>
      <c r="K800" s="253"/>
    </row>
    <row r="801" spans="1:11" s="311" customFormat="1" ht="25.5" customHeight="1" hidden="1">
      <c r="A801" s="258">
        <v>2111103</v>
      </c>
      <c r="B801" s="348" t="s">
        <v>1042</v>
      </c>
      <c r="C801" s="341">
        <f t="shared" si="27"/>
        <v>0</v>
      </c>
      <c r="D801" s="362"/>
      <c r="E801" s="341">
        <f t="shared" si="28"/>
        <v>0</v>
      </c>
      <c r="F801" s="363"/>
      <c r="G801" s="369"/>
      <c r="H801" s="364"/>
      <c r="I801" s="364"/>
      <c r="J801" s="363"/>
      <c r="K801" s="253"/>
    </row>
    <row r="802" spans="1:11" s="311" customFormat="1" ht="25.5" customHeight="1" hidden="1">
      <c r="A802" s="258">
        <v>2111104</v>
      </c>
      <c r="B802" s="348" t="s">
        <v>1043</v>
      </c>
      <c r="C802" s="341">
        <f t="shared" si="27"/>
        <v>0</v>
      </c>
      <c r="D802" s="362"/>
      <c r="E802" s="341">
        <f t="shared" si="28"/>
        <v>0</v>
      </c>
      <c r="F802" s="363"/>
      <c r="G802" s="369"/>
      <c r="H802" s="364"/>
      <c r="I802" s="364"/>
      <c r="J802" s="363"/>
      <c r="K802" s="253"/>
    </row>
    <row r="803" spans="1:11" s="311" customFormat="1" ht="25.5" customHeight="1" hidden="1">
      <c r="A803" s="258">
        <v>2111199</v>
      </c>
      <c r="B803" s="348" t="s">
        <v>1044</v>
      </c>
      <c r="C803" s="341">
        <f t="shared" si="27"/>
        <v>0</v>
      </c>
      <c r="D803" s="362"/>
      <c r="E803" s="341">
        <f t="shared" si="28"/>
        <v>0</v>
      </c>
      <c r="F803" s="363"/>
      <c r="G803" s="369"/>
      <c r="H803" s="364"/>
      <c r="I803" s="364"/>
      <c r="J803" s="363"/>
      <c r="K803" s="253"/>
    </row>
    <row r="804" spans="1:11" s="311" customFormat="1" ht="25.5" customHeight="1" hidden="1">
      <c r="A804" s="258">
        <v>21112</v>
      </c>
      <c r="B804" s="348" t="s">
        <v>1045</v>
      </c>
      <c r="C804" s="341">
        <f t="shared" si="27"/>
        <v>0</v>
      </c>
      <c r="D804" s="342">
        <f>SUM(D805)</f>
        <v>0</v>
      </c>
      <c r="E804" s="341">
        <f t="shared" si="28"/>
        <v>0</v>
      </c>
      <c r="F804" s="341">
        <f>SUM(F805)</f>
        <v>0</v>
      </c>
      <c r="G804" s="367">
        <f>SUM(G805)</f>
        <v>0</v>
      </c>
      <c r="H804" s="364"/>
      <c r="I804" s="364"/>
      <c r="J804" s="363"/>
      <c r="K804" s="253"/>
    </row>
    <row r="805" spans="1:11" s="311" customFormat="1" ht="25.5" customHeight="1" hidden="1">
      <c r="A805" s="258">
        <v>2111201</v>
      </c>
      <c r="B805" s="348" t="s">
        <v>1619</v>
      </c>
      <c r="C805" s="341">
        <f t="shared" si="27"/>
        <v>0</v>
      </c>
      <c r="D805" s="362"/>
      <c r="E805" s="341">
        <f t="shared" si="28"/>
        <v>0</v>
      </c>
      <c r="F805" s="363"/>
      <c r="G805" s="369"/>
      <c r="H805" s="364"/>
      <c r="I805" s="364"/>
      <c r="J805" s="363"/>
      <c r="K805" s="253"/>
    </row>
    <row r="806" spans="1:11" s="311" customFormat="1" ht="25.5" customHeight="1" hidden="1">
      <c r="A806" s="258">
        <v>21113</v>
      </c>
      <c r="B806" s="348" t="s">
        <v>1046</v>
      </c>
      <c r="C806" s="341">
        <f t="shared" si="27"/>
        <v>0</v>
      </c>
      <c r="D806" s="342">
        <f>SUM(D807)</f>
        <v>0</v>
      </c>
      <c r="E806" s="341">
        <f t="shared" si="28"/>
        <v>0</v>
      </c>
      <c r="F806" s="341">
        <f>SUM(F807)</f>
        <v>0</v>
      </c>
      <c r="G806" s="367">
        <f>SUM(G807)</f>
        <v>0</v>
      </c>
      <c r="H806" s="364"/>
      <c r="I806" s="364"/>
      <c r="J806" s="363"/>
      <c r="K806" s="253"/>
    </row>
    <row r="807" spans="1:14" s="310" customFormat="1" ht="25.5" customHeight="1" hidden="1">
      <c r="A807" s="258">
        <v>2111301</v>
      </c>
      <c r="B807" s="348" t="s">
        <v>1620</v>
      </c>
      <c r="C807" s="341">
        <f t="shared" si="27"/>
        <v>0</v>
      </c>
      <c r="D807" s="362"/>
      <c r="E807" s="341">
        <f t="shared" si="28"/>
        <v>0</v>
      </c>
      <c r="F807" s="363"/>
      <c r="G807" s="369"/>
      <c r="H807" s="364"/>
      <c r="I807" s="364"/>
      <c r="J807" s="363"/>
      <c r="K807" s="253"/>
      <c r="L807" s="311"/>
      <c r="M807" s="311"/>
      <c r="N807" s="311"/>
    </row>
    <row r="808" spans="1:11" s="311" customFormat="1" ht="25.5" customHeight="1" hidden="1">
      <c r="A808" s="258">
        <v>21114</v>
      </c>
      <c r="B808" s="348" t="s">
        <v>1047</v>
      </c>
      <c r="C808" s="341">
        <f t="shared" si="27"/>
        <v>0</v>
      </c>
      <c r="D808" s="342">
        <f>SUM(D809:D822)</f>
        <v>0</v>
      </c>
      <c r="E808" s="341">
        <f t="shared" si="28"/>
        <v>0</v>
      </c>
      <c r="F808" s="341">
        <f>SUM(F809:F822)</f>
        <v>0</v>
      </c>
      <c r="G808" s="367">
        <f>SUM(G809:G822)</f>
        <v>0</v>
      </c>
      <c r="H808" s="364"/>
      <c r="I808" s="364"/>
      <c r="J808" s="363"/>
      <c r="K808" s="253"/>
    </row>
    <row r="809" spans="1:11" s="311" customFormat="1" ht="25.5" customHeight="1" hidden="1">
      <c r="A809" s="258">
        <v>2111401</v>
      </c>
      <c r="B809" s="348" t="s">
        <v>453</v>
      </c>
      <c r="C809" s="341">
        <f t="shared" si="27"/>
        <v>0</v>
      </c>
      <c r="D809" s="362"/>
      <c r="E809" s="341">
        <f t="shared" si="28"/>
        <v>0</v>
      </c>
      <c r="F809" s="363"/>
      <c r="G809" s="369"/>
      <c r="H809" s="364"/>
      <c r="I809" s="364"/>
      <c r="J809" s="363"/>
      <c r="K809" s="253"/>
    </row>
    <row r="810" spans="1:11" s="311" customFormat="1" ht="25.5" customHeight="1" hidden="1">
      <c r="A810" s="258">
        <v>2111402</v>
      </c>
      <c r="B810" s="348" t="s">
        <v>454</v>
      </c>
      <c r="C810" s="341">
        <f t="shared" si="27"/>
        <v>0</v>
      </c>
      <c r="D810" s="362"/>
      <c r="E810" s="341">
        <f t="shared" si="28"/>
        <v>0</v>
      </c>
      <c r="F810" s="363"/>
      <c r="G810" s="369"/>
      <c r="H810" s="364"/>
      <c r="I810" s="364"/>
      <c r="J810" s="363"/>
      <c r="K810" s="253"/>
    </row>
    <row r="811" spans="1:11" s="311" customFormat="1" ht="25.5" customHeight="1" hidden="1">
      <c r="A811" s="258">
        <v>2111403</v>
      </c>
      <c r="B811" s="348" t="s">
        <v>455</v>
      </c>
      <c r="C811" s="341">
        <f t="shared" si="27"/>
        <v>0</v>
      </c>
      <c r="D811" s="362"/>
      <c r="E811" s="341">
        <f t="shared" si="28"/>
        <v>0</v>
      </c>
      <c r="F811" s="366"/>
      <c r="G811" s="383"/>
      <c r="H811" s="380"/>
      <c r="I811" s="380"/>
      <c r="J811" s="366"/>
      <c r="K811" s="253"/>
    </row>
    <row r="812" spans="1:11" s="311" customFormat="1" ht="25.5" customHeight="1" hidden="1">
      <c r="A812" s="258">
        <v>2111404</v>
      </c>
      <c r="B812" s="348" t="s">
        <v>1048</v>
      </c>
      <c r="C812" s="341">
        <f t="shared" si="27"/>
        <v>0</v>
      </c>
      <c r="D812" s="342"/>
      <c r="E812" s="341">
        <f t="shared" si="28"/>
        <v>0</v>
      </c>
      <c r="F812" s="357"/>
      <c r="G812" s="372"/>
      <c r="H812" s="341"/>
      <c r="I812" s="341"/>
      <c r="J812" s="366"/>
      <c r="K812" s="253"/>
    </row>
    <row r="813" spans="1:12" s="310" customFormat="1" ht="25.5" customHeight="1" hidden="1">
      <c r="A813" s="258">
        <v>2111405</v>
      </c>
      <c r="B813" s="348" t="s">
        <v>1049</v>
      </c>
      <c r="C813" s="341">
        <f t="shared" si="27"/>
        <v>0</v>
      </c>
      <c r="D813" s="362"/>
      <c r="E813" s="341">
        <f t="shared" si="28"/>
        <v>0</v>
      </c>
      <c r="F813" s="366"/>
      <c r="G813" s="383"/>
      <c r="H813" s="380"/>
      <c r="I813" s="380"/>
      <c r="J813" s="366"/>
      <c r="K813" s="253"/>
      <c r="L813" s="311"/>
    </row>
    <row r="814" spans="1:12" s="311" customFormat="1" ht="25.5" customHeight="1" hidden="1">
      <c r="A814" s="258">
        <v>2111406</v>
      </c>
      <c r="B814" s="348" t="s">
        <v>1050</v>
      </c>
      <c r="C814" s="341">
        <f t="shared" si="27"/>
        <v>0</v>
      </c>
      <c r="D814" s="342"/>
      <c r="E814" s="341">
        <f t="shared" si="28"/>
        <v>0</v>
      </c>
      <c r="F814" s="357"/>
      <c r="G814" s="372"/>
      <c r="H814" s="343"/>
      <c r="I814" s="343"/>
      <c r="J814" s="357"/>
      <c r="K814" s="253"/>
      <c r="L814" s="310"/>
    </row>
    <row r="815" spans="1:11" s="311" customFormat="1" ht="25.5" customHeight="1" hidden="1">
      <c r="A815" s="258">
        <v>2111407</v>
      </c>
      <c r="B815" s="348" t="s">
        <v>1051</v>
      </c>
      <c r="C815" s="341">
        <f t="shared" si="27"/>
        <v>0</v>
      </c>
      <c r="D815" s="342"/>
      <c r="E815" s="341">
        <f t="shared" si="28"/>
        <v>0</v>
      </c>
      <c r="F815" s="357"/>
      <c r="G815" s="372"/>
      <c r="H815" s="343"/>
      <c r="I815" s="343"/>
      <c r="J815" s="357"/>
      <c r="K815" s="253"/>
    </row>
    <row r="816" spans="1:11" s="311" customFormat="1" ht="25.5" customHeight="1" hidden="1">
      <c r="A816" s="258">
        <v>2111408</v>
      </c>
      <c r="B816" s="348" t="s">
        <v>1052</v>
      </c>
      <c r="C816" s="341">
        <f t="shared" si="27"/>
        <v>0</v>
      </c>
      <c r="D816" s="344"/>
      <c r="E816" s="341">
        <f t="shared" si="28"/>
        <v>0</v>
      </c>
      <c r="F816" s="363"/>
      <c r="G816" s="369"/>
      <c r="H816" s="364"/>
      <c r="I816" s="364"/>
      <c r="J816" s="363"/>
      <c r="K816" s="253"/>
    </row>
    <row r="817" spans="1:11" s="311" customFormat="1" ht="25.5" customHeight="1" hidden="1">
      <c r="A817" s="258">
        <v>2111409</v>
      </c>
      <c r="B817" s="348" t="s">
        <v>1053</v>
      </c>
      <c r="C817" s="341">
        <f t="shared" si="27"/>
        <v>0</v>
      </c>
      <c r="D817" s="344"/>
      <c r="E817" s="341">
        <f t="shared" si="28"/>
        <v>0</v>
      </c>
      <c r="F817" s="363"/>
      <c r="G817" s="369"/>
      <c r="H817" s="364"/>
      <c r="I817" s="364"/>
      <c r="J817" s="363"/>
      <c r="K817" s="253"/>
    </row>
    <row r="818" spans="1:11" s="311" customFormat="1" ht="25.5" customHeight="1" hidden="1">
      <c r="A818" s="258">
        <v>2111410</v>
      </c>
      <c r="B818" s="348" t="s">
        <v>1054</v>
      </c>
      <c r="C818" s="341">
        <f t="shared" si="27"/>
        <v>0</v>
      </c>
      <c r="D818" s="344"/>
      <c r="E818" s="341">
        <f t="shared" si="28"/>
        <v>0</v>
      </c>
      <c r="F818" s="363"/>
      <c r="G818" s="369"/>
      <c r="H818" s="364"/>
      <c r="I818" s="364"/>
      <c r="J818" s="363"/>
      <c r="K818" s="253"/>
    </row>
    <row r="819" spans="1:11" s="311" customFormat="1" ht="25.5" customHeight="1" hidden="1">
      <c r="A819" s="258">
        <v>2111411</v>
      </c>
      <c r="B819" s="348" t="s">
        <v>496</v>
      </c>
      <c r="C819" s="341">
        <f t="shared" si="27"/>
        <v>0</v>
      </c>
      <c r="D819" s="344"/>
      <c r="E819" s="341">
        <f t="shared" si="28"/>
        <v>0</v>
      </c>
      <c r="F819" s="363"/>
      <c r="G819" s="369"/>
      <c r="H819" s="364"/>
      <c r="I819" s="364"/>
      <c r="J819" s="363"/>
      <c r="K819" s="253"/>
    </row>
    <row r="820" spans="1:11" s="311" customFormat="1" ht="25.5" customHeight="1" hidden="1">
      <c r="A820" s="258">
        <v>2111412</v>
      </c>
      <c r="B820" s="348" t="s">
        <v>1055</v>
      </c>
      <c r="C820" s="341">
        <f t="shared" si="27"/>
        <v>0</v>
      </c>
      <c r="D820" s="344"/>
      <c r="E820" s="341">
        <f t="shared" si="28"/>
        <v>0</v>
      </c>
      <c r="F820" s="363"/>
      <c r="G820" s="369"/>
      <c r="H820" s="364"/>
      <c r="I820" s="364"/>
      <c r="J820" s="363"/>
      <c r="K820" s="253"/>
    </row>
    <row r="821" spans="1:11" s="311" customFormat="1" ht="25.5" customHeight="1" hidden="1">
      <c r="A821" s="258">
        <v>2111450</v>
      </c>
      <c r="B821" s="348" t="s">
        <v>462</v>
      </c>
      <c r="C821" s="341">
        <f t="shared" si="27"/>
        <v>0</v>
      </c>
      <c r="D821" s="344"/>
      <c r="E821" s="341">
        <f t="shared" si="28"/>
        <v>0</v>
      </c>
      <c r="F821" s="363"/>
      <c r="G821" s="369"/>
      <c r="H821" s="364"/>
      <c r="I821" s="364"/>
      <c r="J821" s="363"/>
      <c r="K821" s="253"/>
    </row>
    <row r="822" spans="1:11" s="311" customFormat="1" ht="25.5" customHeight="1" hidden="1">
      <c r="A822" s="258">
        <v>2111499</v>
      </c>
      <c r="B822" s="348" t="s">
        <v>1056</v>
      </c>
      <c r="C822" s="341">
        <f t="shared" si="27"/>
        <v>0</v>
      </c>
      <c r="D822" s="344"/>
      <c r="E822" s="341">
        <f t="shared" si="28"/>
        <v>0</v>
      </c>
      <c r="F822" s="363"/>
      <c r="G822" s="369"/>
      <c r="H822" s="364"/>
      <c r="I822" s="364"/>
      <c r="J822" s="363"/>
      <c r="K822" s="253"/>
    </row>
    <row r="823" spans="1:11" s="311" customFormat="1" ht="18" customHeight="1">
      <c r="A823" s="258">
        <v>21199</v>
      </c>
      <c r="B823" s="340" t="s">
        <v>1057</v>
      </c>
      <c r="C823" s="341">
        <f t="shared" si="27"/>
        <v>259</v>
      </c>
      <c r="D823" s="344">
        <f>SUM(D824)</f>
        <v>259</v>
      </c>
      <c r="E823" s="367">
        <f t="shared" si="28"/>
        <v>0</v>
      </c>
      <c r="F823" s="345">
        <f>SUM(F824)</f>
        <v>259</v>
      </c>
      <c r="G823" s="368">
        <f>SUM(G824)</f>
        <v>0</v>
      </c>
      <c r="H823" s="346"/>
      <c r="I823" s="346"/>
      <c r="J823" s="345"/>
      <c r="K823" s="253"/>
    </row>
    <row r="824" spans="1:11" s="311" customFormat="1" ht="18" customHeight="1">
      <c r="A824" s="258">
        <v>2119901</v>
      </c>
      <c r="B824" s="340" t="s">
        <v>1621</v>
      </c>
      <c r="C824" s="341">
        <f t="shared" si="27"/>
        <v>259</v>
      </c>
      <c r="D824" s="344">
        <v>259</v>
      </c>
      <c r="E824" s="367">
        <f t="shared" si="28"/>
        <v>0</v>
      </c>
      <c r="F824" s="345">
        <v>259</v>
      </c>
      <c r="G824" s="345"/>
      <c r="H824" s="346"/>
      <c r="I824" s="346"/>
      <c r="J824" s="345"/>
      <c r="K824" s="253"/>
    </row>
    <row r="825" spans="1:11" s="311" customFormat="1" ht="18" customHeight="1">
      <c r="A825" s="258">
        <v>212</v>
      </c>
      <c r="B825" s="370" t="s">
        <v>1058</v>
      </c>
      <c r="C825" s="336">
        <f t="shared" si="27"/>
        <v>17909</v>
      </c>
      <c r="D825" s="376">
        <f>D826+D837+D839+D842+D844+D846</f>
        <v>17611</v>
      </c>
      <c r="E825" s="336">
        <f t="shared" si="28"/>
        <v>17611</v>
      </c>
      <c r="F825" s="387">
        <f>F826+F837+F839+F842+F844+F846</f>
        <v>0</v>
      </c>
      <c r="G825" s="378">
        <f>G826+G837+G839+G842+G844+G846</f>
        <v>298</v>
      </c>
      <c r="H825" s="346"/>
      <c r="I825" s="346"/>
      <c r="J825" s="345"/>
      <c r="K825" s="253"/>
    </row>
    <row r="826" spans="1:11" s="311" customFormat="1" ht="18" customHeight="1">
      <c r="A826" s="258">
        <v>21201</v>
      </c>
      <c r="B826" s="340" t="s">
        <v>1622</v>
      </c>
      <c r="C826" s="341">
        <f t="shared" si="27"/>
        <v>2004</v>
      </c>
      <c r="D826" s="344">
        <f>SUM(D827:D836)</f>
        <v>2004</v>
      </c>
      <c r="E826" s="341">
        <f t="shared" si="28"/>
        <v>2004</v>
      </c>
      <c r="F826" s="368">
        <f>SUM(F827:F836)</f>
        <v>0</v>
      </c>
      <c r="G826" s="368">
        <f>SUM(G827:G836)</f>
        <v>0</v>
      </c>
      <c r="H826" s="346"/>
      <c r="I826" s="346"/>
      <c r="J826" s="345"/>
      <c r="K826" s="253"/>
    </row>
    <row r="827" spans="1:11" s="311" customFormat="1" ht="18" customHeight="1">
      <c r="A827" s="258">
        <v>2120101</v>
      </c>
      <c r="B827" s="340" t="s">
        <v>453</v>
      </c>
      <c r="C827" s="341">
        <f t="shared" si="27"/>
        <v>269</v>
      </c>
      <c r="D827" s="344">
        <v>269</v>
      </c>
      <c r="E827" s="341">
        <f t="shared" si="28"/>
        <v>269</v>
      </c>
      <c r="F827" s="368"/>
      <c r="G827" s="345"/>
      <c r="H827" s="346"/>
      <c r="I827" s="346"/>
      <c r="J827" s="345"/>
      <c r="K827" s="253"/>
    </row>
    <row r="828" spans="1:11" s="311" customFormat="1" ht="25.5" customHeight="1" hidden="1">
      <c r="A828" s="258">
        <v>2120102</v>
      </c>
      <c r="B828" s="348" t="s">
        <v>454</v>
      </c>
      <c r="C828" s="341">
        <f t="shared" si="27"/>
        <v>0</v>
      </c>
      <c r="D828" s="342"/>
      <c r="E828" s="341">
        <f t="shared" si="28"/>
        <v>0</v>
      </c>
      <c r="F828" s="372"/>
      <c r="G828" s="357"/>
      <c r="H828" s="343"/>
      <c r="I828" s="343"/>
      <c r="J828" s="357"/>
      <c r="K828" s="253"/>
    </row>
    <row r="829" spans="1:11" s="311" customFormat="1" ht="25.5" customHeight="1" hidden="1">
      <c r="A829" s="258">
        <v>2120103</v>
      </c>
      <c r="B829" s="348" t="s">
        <v>455</v>
      </c>
      <c r="C829" s="341">
        <f t="shared" si="27"/>
        <v>0</v>
      </c>
      <c r="D829" s="362"/>
      <c r="E829" s="341">
        <f t="shared" si="28"/>
        <v>0</v>
      </c>
      <c r="F829" s="369"/>
      <c r="G829" s="363"/>
      <c r="H829" s="364"/>
      <c r="I829" s="364"/>
      <c r="J829" s="363"/>
      <c r="K829" s="253"/>
    </row>
    <row r="830" spans="1:11" s="311" customFormat="1" ht="18" customHeight="1">
      <c r="A830" s="258">
        <v>2120104</v>
      </c>
      <c r="B830" s="340" t="s">
        <v>1623</v>
      </c>
      <c r="C830" s="341">
        <f t="shared" si="27"/>
        <v>814</v>
      </c>
      <c r="D830" s="344">
        <v>814</v>
      </c>
      <c r="E830" s="341">
        <f t="shared" si="28"/>
        <v>814</v>
      </c>
      <c r="F830" s="368"/>
      <c r="G830" s="345"/>
      <c r="H830" s="346"/>
      <c r="I830" s="346"/>
      <c r="J830" s="345"/>
      <c r="K830" s="253"/>
    </row>
    <row r="831" spans="1:11" s="311" customFormat="1" ht="25.5" customHeight="1" hidden="1">
      <c r="A831" s="258">
        <v>2120105</v>
      </c>
      <c r="B831" s="348" t="s">
        <v>1624</v>
      </c>
      <c r="C831" s="341">
        <f t="shared" si="27"/>
        <v>0</v>
      </c>
      <c r="D831" s="342"/>
      <c r="E831" s="341">
        <f t="shared" si="28"/>
        <v>0</v>
      </c>
      <c r="F831" s="357"/>
      <c r="G831" s="357"/>
      <c r="H831" s="341"/>
      <c r="I831" s="341"/>
      <c r="J831" s="363"/>
      <c r="K831" s="253"/>
    </row>
    <row r="832" spans="1:11" s="311" customFormat="1" ht="18" customHeight="1">
      <c r="A832" s="258">
        <v>2120106</v>
      </c>
      <c r="B832" s="340" t="s">
        <v>1625</v>
      </c>
      <c r="C832" s="341">
        <f t="shared" si="27"/>
        <v>39</v>
      </c>
      <c r="D832" s="344">
        <v>39</v>
      </c>
      <c r="E832" s="341">
        <f t="shared" si="28"/>
        <v>39</v>
      </c>
      <c r="F832" s="345"/>
      <c r="G832" s="345"/>
      <c r="H832" s="346"/>
      <c r="I832" s="346"/>
      <c r="J832" s="345"/>
      <c r="K832" s="253"/>
    </row>
    <row r="833" spans="1:11" s="311" customFormat="1" ht="25.5" customHeight="1" hidden="1">
      <c r="A833" s="258">
        <v>2120107</v>
      </c>
      <c r="B833" s="348" t="s">
        <v>1626</v>
      </c>
      <c r="C833" s="341">
        <f t="shared" si="27"/>
        <v>0</v>
      </c>
      <c r="D833" s="342"/>
      <c r="E833" s="341">
        <f t="shared" si="28"/>
        <v>0</v>
      </c>
      <c r="F833" s="357"/>
      <c r="G833" s="357"/>
      <c r="H833" s="341"/>
      <c r="I833" s="341"/>
      <c r="J833" s="366"/>
      <c r="K833" s="253"/>
    </row>
    <row r="834" spans="1:11" s="311" customFormat="1" ht="25.5" customHeight="1" hidden="1">
      <c r="A834" s="258">
        <v>2120109</v>
      </c>
      <c r="B834" s="348" t="s">
        <v>1627</v>
      </c>
      <c r="C834" s="341">
        <f t="shared" si="27"/>
        <v>0</v>
      </c>
      <c r="D834" s="362"/>
      <c r="E834" s="341">
        <f t="shared" si="28"/>
        <v>0</v>
      </c>
      <c r="F834" s="366"/>
      <c r="G834" s="366"/>
      <c r="H834" s="380"/>
      <c r="I834" s="380"/>
      <c r="J834" s="366"/>
      <c r="K834" s="253"/>
    </row>
    <row r="835" spans="1:11" s="311" customFormat="1" ht="25.5" customHeight="1" hidden="1">
      <c r="A835" s="258">
        <v>2120110</v>
      </c>
      <c r="B835" s="348" t="s">
        <v>1628</v>
      </c>
      <c r="C835" s="341">
        <f t="shared" si="27"/>
        <v>0</v>
      </c>
      <c r="D835" s="342"/>
      <c r="E835" s="341">
        <f t="shared" si="28"/>
        <v>0</v>
      </c>
      <c r="F835" s="357"/>
      <c r="G835" s="357"/>
      <c r="H835" s="341"/>
      <c r="I835" s="341"/>
      <c r="J835" s="366"/>
      <c r="K835" s="253"/>
    </row>
    <row r="836" spans="1:11" s="311" customFormat="1" ht="18" customHeight="1">
      <c r="A836" s="258">
        <v>2120199</v>
      </c>
      <c r="B836" s="340" t="s">
        <v>1629</v>
      </c>
      <c r="C836" s="341">
        <f t="shared" si="27"/>
        <v>882</v>
      </c>
      <c r="D836" s="344">
        <v>882</v>
      </c>
      <c r="E836" s="341">
        <f t="shared" si="28"/>
        <v>882</v>
      </c>
      <c r="F836" s="345"/>
      <c r="G836" s="345"/>
      <c r="H836" s="346"/>
      <c r="I836" s="346"/>
      <c r="J836" s="345"/>
      <c r="K836" s="253"/>
    </row>
    <row r="837" spans="1:11" s="311" customFormat="1" ht="18" customHeight="1">
      <c r="A837" s="258">
        <v>21202</v>
      </c>
      <c r="B837" s="340" t="s">
        <v>1630</v>
      </c>
      <c r="C837" s="341">
        <f aca="true" t="shared" si="29" ref="C837:C900">E837+F837+G837</f>
        <v>814</v>
      </c>
      <c r="D837" s="344">
        <f>SUM(D838)</f>
        <v>814</v>
      </c>
      <c r="E837" s="341">
        <f aca="true" t="shared" si="30" ref="E837:E900">D837-F837</f>
        <v>814</v>
      </c>
      <c r="F837" s="368">
        <f>SUM(F838)</f>
        <v>0</v>
      </c>
      <c r="G837" s="368">
        <f>SUM(G838)</f>
        <v>0</v>
      </c>
      <c r="H837" s="346"/>
      <c r="I837" s="346"/>
      <c r="J837" s="345"/>
      <c r="K837" s="253"/>
    </row>
    <row r="838" spans="1:11" s="311" customFormat="1" ht="18" customHeight="1">
      <c r="A838" s="258">
        <v>2120201</v>
      </c>
      <c r="B838" s="340" t="s">
        <v>1071</v>
      </c>
      <c r="C838" s="341">
        <f t="shared" si="29"/>
        <v>814</v>
      </c>
      <c r="D838" s="344">
        <v>814</v>
      </c>
      <c r="E838" s="341">
        <f t="shared" si="30"/>
        <v>814</v>
      </c>
      <c r="F838" s="345"/>
      <c r="G838" s="345"/>
      <c r="H838" s="346"/>
      <c r="I838" s="346"/>
      <c r="J838" s="345"/>
      <c r="K838" s="253"/>
    </row>
    <row r="839" spans="1:11" s="311" customFormat="1" ht="18" customHeight="1">
      <c r="A839" s="258">
        <v>21203</v>
      </c>
      <c r="B839" s="340" t="s">
        <v>1631</v>
      </c>
      <c r="C839" s="341">
        <f t="shared" si="29"/>
        <v>7058</v>
      </c>
      <c r="D839" s="344">
        <f>SUM(D840:D841)</f>
        <v>6760</v>
      </c>
      <c r="E839" s="341">
        <f t="shared" si="30"/>
        <v>6760</v>
      </c>
      <c r="F839" s="368">
        <f>SUM(F840:F841)</f>
        <v>0</v>
      </c>
      <c r="G839" s="345">
        <f>SUM(G840:G841)</f>
        <v>298</v>
      </c>
      <c r="H839" s="346"/>
      <c r="I839" s="346"/>
      <c r="J839" s="345"/>
      <c r="K839" s="253"/>
    </row>
    <row r="840" spans="1:11" s="311" customFormat="1" ht="25.5" customHeight="1" hidden="1">
      <c r="A840" s="258">
        <v>2120303</v>
      </c>
      <c r="B840" s="348" t="s">
        <v>1632</v>
      </c>
      <c r="C840" s="341">
        <f t="shared" si="29"/>
        <v>0</v>
      </c>
      <c r="D840" s="344"/>
      <c r="E840" s="341">
        <f t="shared" si="30"/>
        <v>0</v>
      </c>
      <c r="F840" s="369"/>
      <c r="G840" s="363"/>
      <c r="H840" s="364"/>
      <c r="I840" s="364"/>
      <c r="J840" s="363"/>
      <c r="K840" s="253"/>
    </row>
    <row r="841" spans="1:11" s="311" customFormat="1" ht="18" customHeight="1">
      <c r="A841" s="258">
        <v>2120399</v>
      </c>
      <c r="B841" s="340" t="s">
        <v>1633</v>
      </c>
      <c r="C841" s="341">
        <f t="shared" si="29"/>
        <v>7058</v>
      </c>
      <c r="D841" s="344">
        <v>6760</v>
      </c>
      <c r="E841" s="341">
        <f t="shared" si="30"/>
        <v>6760</v>
      </c>
      <c r="F841" s="368"/>
      <c r="G841" s="345">
        <v>298</v>
      </c>
      <c r="H841" s="346"/>
      <c r="I841" s="346"/>
      <c r="J841" s="345"/>
      <c r="K841" s="253"/>
    </row>
    <row r="842" spans="1:11" s="311" customFormat="1" ht="18" customHeight="1">
      <c r="A842" s="258">
        <v>21205</v>
      </c>
      <c r="B842" s="340" t="s">
        <v>1634</v>
      </c>
      <c r="C842" s="341">
        <f t="shared" si="29"/>
        <v>7671</v>
      </c>
      <c r="D842" s="344">
        <f>SUM(D843)</f>
        <v>7671</v>
      </c>
      <c r="E842" s="341">
        <f t="shared" si="30"/>
        <v>7671</v>
      </c>
      <c r="F842" s="368">
        <f>SUM(F843)</f>
        <v>0</v>
      </c>
      <c r="G842" s="368">
        <f>SUM(G843)</f>
        <v>0</v>
      </c>
      <c r="H842" s="346"/>
      <c r="I842" s="346"/>
      <c r="J842" s="345"/>
      <c r="K842" s="253"/>
    </row>
    <row r="843" spans="1:11" s="311" customFormat="1" ht="18" customHeight="1">
      <c r="A843" s="258">
        <v>2120501</v>
      </c>
      <c r="B843" s="340" t="s">
        <v>1075</v>
      </c>
      <c r="C843" s="341">
        <f t="shared" si="29"/>
        <v>7671</v>
      </c>
      <c r="D843" s="344">
        <v>7671</v>
      </c>
      <c r="E843" s="341">
        <f t="shared" si="30"/>
        <v>7671</v>
      </c>
      <c r="F843" s="368"/>
      <c r="G843" s="368"/>
      <c r="H843" s="346"/>
      <c r="I843" s="346"/>
      <c r="J843" s="345"/>
      <c r="K843" s="253"/>
    </row>
    <row r="844" spans="1:11" s="311" customFormat="1" ht="18" customHeight="1">
      <c r="A844" s="258">
        <v>21206</v>
      </c>
      <c r="B844" s="340" t="s">
        <v>1635</v>
      </c>
      <c r="C844" s="341">
        <f t="shared" si="29"/>
        <v>182</v>
      </c>
      <c r="D844" s="344">
        <f>SUM(D845)</f>
        <v>182</v>
      </c>
      <c r="E844" s="341">
        <f t="shared" si="30"/>
        <v>182</v>
      </c>
      <c r="F844" s="368">
        <f>SUM(F845)</f>
        <v>0</v>
      </c>
      <c r="G844" s="368">
        <f>SUM(G845)</f>
        <v>0</v>
      </c>
      <c r="H844" s="346"/>
      <c r="I844" s="346"/>
      <c r="J844" s="345"/>
      <c r="K844" s="253"/>
    </row>
    <row r="845" spans="1:11" s="311" customFormat="1" ht="18" customHeight="1">
      <c r="A845" s="258">
        <v>2120601</v>
      </c>
      <c r="B845" s="340" t="s">
        <v>1076</v>
      </c>
      <c r="C845" s="341">
        <f t="shared" si="29"/>
        <v>182</v>
      </c>
      <c r="D845" s="344">
        <v>182</v>
      </c>
      <c r="E845" s="341">
        <f t="shared" si="30"/>
        <v>182</v>
      </c>
      <c r="F845" s="368"/>
      <c r="G845" s="368"/>
      <c r="H845" s="346"/>
      <c r="I845" s="346"/>
      <c r="J845" s="345"/>
      <c r="K845" s="253"/>
    </row>
    <row r="846" spans="1:11" s="311" customFormat="1" ht="18" customHeight="1">
      <c r="A846" s="258">
        <v>21299</v>
      </c>
      <c r="B846" s="340" t="s">
        <v>1636</v>
      </c>
      <c r="C846" s="341">
        <f t="shared" si="29"/>
        <v>180</v>
      </c>
      <c r="D846" s="344">
        <v>180</v>
      </c>
      <c r="E846" s="341">
        <f t="shared" si="30"/>
        <v>180</v>
      </c>
      <c r="F846" s="368">
        <f>SUM(F847)</f>
        <v>0</v>
      </c>
      <c r="G846" s="368">
        <f>SUM(G847)</f>
        <v>0</v>
      </c>
      <c r="H846" s="346"/>
      <c r="I846" s="346"/>
      <c r="J846" s="345"/>
      <c r="K846" s="253"/>
    </row>
    <row r="847" spans="1:11" s="311" customFormat="1" ht="18" customHeight="1">
      <c r="A847" s="258">
        <v>2129901</v>
      </c>
      <c r="B847" s="340" t="s">
        <v>1077</v>
      </c>
      <c r="C847" s="341">
        <f t="shared" si="29"/>
        <v>180</v>
      </c>
      <c r="D847" s="344">
        <v>180</v>
      </c>
      <c r="E847" s="341">
        <f t="shared" si="30"/>
        <v>180</v>
      </c>
      <c r="F847" s="345"/>
      <c r="G847" s="345"/>
      <c r="H847" s="346"/>
      <c r="I847" s="346"/>
      <c r="J847" s="345"/>
      <c r="K847" s="253"/>
    </row>
    <row r="848" spans="1:11" s="311" customFormat="1" ht="18" customHeight="1">
      <c r="A848" s="258">
        <v>213</v>
      </c>
      <c r="B848" s="370" t="s">
        <v>1078</v>
      </c>
      <c r="C848" s="336">
        <f t="shared" si="29"/>
        <v>29615</v>
      </c>
      <c r="D848" s="376">
        <f>D849+D875+D900+D928+D939+D946+D953+D956</f>
        <v>27955</v>
      </c>
      <c r="E848" s="336">
        <f t="shared" si="30"/>
        <v>27117</v>
      </c>
      <c r="F848" s="378">
        <f>F849+F875+F900+F928+F939+F946+F953+F956</f>
        <v>838</v>
      </c>
      <c r="G848" s="378">
        <f>G849+G875+G900+G928+G939+G946+G953+G956</f>
        <v>1660</v>
      </c>
      <c r="H848" s="346"/>
      <c r="I848" s="346"/>
      <c r="J848" s="345"/>
      <c r="K848" s="253"/>
    </row>
    <row r="849" spans="1:11" s="311" customFormat="1" ht="18" customHeight="1">
      <c r="A849" s="258">
        <v>21301</v>
      </c>
      <c r="B849" s="340" t="s">
        <v>1637</v>
      </c>
      <c r="C849" s="341">
        <f t="shared" si="29"/>
        <v>15642</v>
      </c>
      <c r="D849" s="344">
        <f>SUM(D850:D874)</f>
        <v>15642</v>
      </c>
      <c r="E849" s="341">
        <f t="shared" si="30"/>
        <v>15642</v>
      </c>
      <c r="F849" s="368">
        <f>SUM(F850:F874)</f>
        <v>0</v>
      </c>
      <c r="G849" s="368">
        <f>SUM(G850:G874)</f>
        <v>0</v>
      </c>
      <c r="H849" s="346"/>
      <c r="I849" s="346"/>
      <c r="J849" s="345"/>
      <c r="K849" s="253"/>
    </row>
    <row r="850" spans="1:11" s="311" customFormat="1" ht="18" customHeight="1">
      <c r="A850" s="258">
        <v>2130101</v>
      </c>
      <c r="B850" s="340" t="s">
        <v>453</v>
      </c>
      <c r="C850" s="341">
        <f t="shared" si="29"/>
        <v>519</v>
      </c>
      <c r="D850" s="344">
        <v>519</v>
      </c>
      <c r="E850" s="341">
        <f t="shared" si="30"/>
        <v>519</v>
      </c>
      <c r="F850" s="345"/>
      <c r="G850" s="345"/>
      <c r="H850" s="346"/>
      <c r="I850" s="346"/>
      <c r="J850" s="345"/>
      <c r="K850" s="253"/>
    </row>
    <row r="851" spans="1:11" s="311" customFormat="1" ht="25.5" customHeight="1" hidden="1">
      <c r="A851" s="258">
        <v>2130102</v>
      </c>
      <c r="B851" s="348" t="s">
        <v>454</v>
      </c>
      <c r="C851" s="341">
        <f t="shared" si="29"/>
        <v>0</v>
      </c>
      <c r="D851" s="344"/>
      <c r="E851" s="341">
        <f t="shared" si="30"/>
        <v>0</v>
      </c>
      <c r="F851" s="363"/>
      <c r="G851" s="363"/>
      <c r="H851" s="364"/>
      <c r="I851" s="364"/>
      <c r="J851" s="363"/>
      <c r="K851" s="253"/>
    </row>
    <row r="852" spans="1:11" s="311" customFormat="1" ht="25.5" customHeight="1" hidden="1">
      <c r="A852" s="258">
        <v>2130103</v>
      </c>
      <c r="B852" s="348" t="s">
        <v>455</v>
      </c>
      <c r="C852" s="341">
        <f t="shared" si="29"/>
        <v>0</v>
      </c>
      <c r="D852" s="344"/>
      <c r="E852" s="341">
        <f t="shared" si="30"/>
        <v>0</v>
      </c>
      <c r="F852" s="363"/>
      <c r="G852" s="363"/>
      <c r="H852" s="364"/>
      <c r="I852" s="364"/>
      <c r="J852" s="363"/>
      <c r="K852" s="253"/>
    </row>
    <row r="853" spans="1:11" s="311" customFormat="1" ht="18" customHeight="1">
      <c r="A853" s="258">
        <v>2130104</v>
      </c>
      <c r="B853" s="340" t="s">
        <v>462</v>
      </c>
      <c r="C853" s="341">
        <f t="shared" si="29"/>
        <v>1841</v>
      </c>
      <c r="D853" s="344">
        <v>1841</v>
      </c>
      <c r="E853" s="341">
        <f t="shared" si="30"/>
        <v>1841</v>
      </c>
      <c r="F853" s="345"/>
      <c r="G853" s="345"/>
      <c r="H853" s="346"/>
      <c r="I853" s="346"/>
      <c r="J853" s="345"/>
      <c r="K853" s="253"/>
    </row>
    <row r="854" spans="1:11" s="311" customFormat="1" ht="25.5" customHeight="1" hidden="1">
      <c r="A854" s="258">
        <v>2130105</v>
      </c>
      <c r="B854" s="348" t="s">
        <v>1638</v>
      </c>
      <c r="C854" s="341">
        <f t="shared" si="29"/>
        <v>0</v>
      </c>
      <c r="D854" s="344"/>
      <c r="E854" s="341">
        <f t="shared" si="30"/>
        <v>0</v>
      </c>
      <c r="F854" s="363"/>
      <c r="G854" s="363"/>
      <c r="H854" s="364"/>
      <c r="I854" s="364"/>
      <c r="J854" s="363"/>
      <c r="K854" s="253"/>
    </row>
    <row r="855" spans="1:11" s="311" customFormat="1" ht="25.5" customHeight="1" hidden="1">
      <c r="A855" s="258">
        <v>2130106</v>
      </c>
      <c r="B855" s="348" t="s">
        <v>1639</v>
      </c>
      <c r="C855" s="341">
        <f t="shared" si="29"/>
        <v>0</v>
      </c>
      <c r="D855" s="344"/>
      <c r="E855" s="341">
        <f t="shared" si="30"/>
        <v>0</v>
      </c>
      <c r="F855" s="363"/>
      <c r="G855" s="363"/>
      <c r="H855" s="364"/>
      <c r="I855" s="364"/>
      <c r="J855" s="363"/>
      <c r="K855" s="253"/>
    </row>
    <row r="856" spans="1:11" s="311" customFormat="1" ht="18" customHeight="1">
      <c r="A856" s="258">
        <v>2130108</v>
      </c>
      <c r="B856" s="340" t="s">
        <v>1640</v>
      </c>
      <c r="C856" s="341">
        <f t="shared" si="29"/>
        <v>96</v>
      </c>
      <c r="D856" s="344">
        <v>96</v>
      </c>
      <c r="E856" s="341">
        <f t="shared" si="30"/>
        <v>96</v>
      </c>
      <c r="F856" s="345"/>
      <c r="G856" s="345"/>
      <c r="H856" s="346"/>
      <c r="I856" s="346"/>
      <c r="J856" s="345"/>
      <c r="K856" s="253"/>
    </row>
    <row r="857" spans="1:11" s="311" customFormat="1" ht="25.5" customHeight="1" hidden="1">
      <c r="A857" s="258">
        <v>2130109</v>
      </c>
      <c r="B857" s="348" t="s">
        <v>1641</v>
      </c>
      <c r="C857" s="341">
        <f t="shared" si="29"/>
        <v>0</v>
      </c>
      <c r="D857" s="344"/>
      <c r="E857" s="341">
        <f t="shared" si="30"/>
        <v>0</v>
      </c>
      <c r="F857" s="363"/>
      <c r="G857" s="363"/>
      <c r="H857" s="364"/>
      <c r="I857" s="364"/>
      <c r="J857" s="363"/>
      <c r="K857" s="253"/>
    </row>
    <row r="858" spans="1:11" s="311" customFormat="1" ht="18" customHeight="1">
      <c r="A858" s="258">
        <v>2130110</v>
      </c>
      <c r="B858" s="340" t="s">
        <v>1642</v>
      </c>
      <c r="C858" s="341">
        <f t="shared" si="29"/>
        <v>10</v>
      </c>
      <c r="D858" s="344">
        <v>10</v>
      </c>
      <c r="E858" s="341">
        <f t="shared" si="30"/>
        <v>10</v>
      </c>
      <c r="F858" s="345"/>
      <c r="G858" s="345"/>
      <c r="H858" s="346"/>
      <c r="I858" s="346"/>
      <c r="J858" s="345"/>
      <c r="K858" s="253"/>
    </row>
    <row r="859" spans="1:11" s="311" customFormat="1" ht="18" customHeight="1">
      <c r="A859" s="258">
        <v>2130111</v>
      </c>
      <c r="B859" s="340" t="s">
        <v>1643</v>
      </c>
      <c r="C859" s="341">
        <f t="shared" si="29"/>
        <v>7</v>
      </c>
      <c r="D859" s="344">
        <v>7</v>
      </c>
      <c r="E859" s="341">
        <f t="shared" si="30"/>
        <v>7</v>
      </c>
      <c r="F859" s="345"/>
      <c r="G859" s="345"/>
      <c r="H859" s="346"/>
      <c r="I859" s="346"/>
      <c r="J859" s="345"/>
      <c r="K859" s="253"/>
    </row>
    <row r="860" spans="1:11" s="311" customFormat="1" ht="25.5" customHeight="1" hidden="1">
      <c r="A860" s="258">
        <v>2130112</v>
      </c>
      <c r="B860" s="348" t="s">
        <v>1644</v>
      </c>
      <c r="C860" s="341">
        <f t="shared" si="29"/>
        <v>0</v>
      </c>
      <c r="D860" s="344"/>
      <c r="E860" s="341">
        <f t="shared" si="30"/>
        <v>0</v>
      </c>
      <c r="F860" s="363"/>
      <c r="G860" s="363"/>
      <c r="H860" s="364"/>
      <c r="I860" s="364"/>
      <c r="J860" s="363"/>
      <c r="K860" s="253"/>
    </row>
    <row r="861" spans="1:11" s="311" customFormat="1" ht="25.5" customHeight="1" hidden="1">
      <c r="A861" s="258">
        <v>2130114</v>
      </c>
      <c r="B861" s="348" t="s">
        <v>1645</v>
      </c>
      <c r="C861" s="341">
        <f t="shared" si="29"/>
        <v>0</v>
      </c>
      <c r="D861" s="344"/>
      <c r="E861" s="341">
        <f t="shared" si="30"/>
        <v>0</v>
      </c>
      <c r="F861" s="363"/>
      <c r="G861" s="363"/>
      <c r="H861" s="364"/>
      <c r="I861" s="364"/>
      <c r="J861" s="363"/>
      <c r="K861" s="253"/>
    </row>
    <row r="862" spans="1:11" s="311" customFormat="1" ht="25.5" customHeight="1" hidden="1">
      <c r="A862" s="258">
        <v>2130119</v>
      </c>
      <c r="B862" s="348" t="s">
        <v>1646</v>
      </c>
      <c r="C862" s="341">
        <f t="shared" si="29"/>
        <v>0</v>
      </c>
      <c r="D862" s="344"/>
      <c r="E862" s="341">
        <f t="shared" si="30"/>
        <v>0</v>
      </c>
      <c r="F862" s="363"/>
      <c r="G862" s="363"/>
      <c r="H862" s="364"/>
      <c r="I862" s="364"/>
      <c r="J862" s="363"/>
      <c r="K862" s="253"/>
    </row>
    <row r="863" spans="1:11" s="311" customFormat="1" ht="25.5" customHeight="1" hidden="1">
      <c r="A863" s="258">
        <v>2130120</v>
      </c>
      <c r="B863" s="348" t="s">
        <v>1647</v>
      </c>
      <c r="C863" s="341">
        <f t="shared" si="29"/>
        <v>0</v>
      </c>
      <c r="D863" s="342"/>
      <c r="E863" s="341">
        <f t="shared" si="30"/>
        <v>0</v>
      </c>
      <c r="F863" s="357"/>
      <c r="G863" s="357"/>
      <c r="H863" s="343"/>
      <c r="I863" s="343"/>
      <c r="J863" s="357"/>
      <c r="K863" s="253"/>
    </row>
    <row r="864" spans="1:11" s="311" customFormat="1" ht="25.5" customHeight="1" hidden="1">
      <c r="A864" s="258">
        <v>2130121</v>
      </c>
      <c r="B864" s="348" t="s">
        <v>1648</v>
      </c>
      <c r="C864" s="341">
        <f t="shared" si="29"/>
        <v>0</v>
      </c>
      <c r="D864" s="344"/>
      <c r="E864" s="341">
        <f t="shared" si="30"/>
        <v>0</v>
      </c>
      <c r="F864" s="363"/>
      <c r="G864" s="363"/>
      <c r="H864" s="364"/>
      <c r="I864" s="364"/>
      <c r="J864" s="363"/>
      <c r="K864" s="253"/>
    </row>
    <row r="865" spans="1:11" s="311" customFormat="1" ht="18" customHeight="1">
      <c r="A865" s="258">
        <v>2130122</v>
      </c>
      <c r="B865" s="340" t="s">
        <v>1649</v>
      </c>
      <c r="C865" s="341">
        <f t="shared" si="29"/>
        <v>4126</v>
      </c>
      <c r="D865" s="344">
        <v>4126</v>
      </c>
      <c r="E865" s="341">
        <f t="shared" si="30"/>
        <v>4126</v>
      </c>
      <c r="F865" s="345"/>
      <c r="G865" s="345"/>
      <c r="H865" s="346"/>
      <c r="I865" s="346"/>
      <c r="J865" s="345"/>
      <c r="K865" s="253"/>
    </row>
    <row r="866" spans="1:11" s="311" customFormat="1" ht="18" customHeight="1">
      <c r="A866" s="258">
        <v>2130124</v>
      </c>
      <c r="B866" s="340" t="s">
        <v>1650</v>
      </c>
      <c r="C866" s="341">
        <f t="shared" si="29"/>
        <v>57</v>
      </c>
      <c r="D866" s="344">
        <v>57</v>
      </c>
      <c r="E866" s="341">
        <f t="shared" si="30"/>
        <v>57</v>
      </c>
      <c r="F866" s="345"/>
      <c r="G866" s="345"/>
      <c r="H866" s="346"/>
      <c r="I866" s="346"/>
      <c r="J866" s="345"/>
      <c r="K866" s="253"/>
    </row>
    <row r="867" spans="1:11" s="311" customFormat="1" ht="25.5" customHeight="1" hidden="1">
      <c r="A867" s="258">
        <v>2130125</v>
      </c>
      <c r="B867" s="348" t="s">
        <v>1651</v>
      </c>
      <c r="C867" s="341">
        <f t="shared" si="29"/>
        <v>0</v>
      </c>
      <c r="D867" s="344"/>
      <c r="E867" s="341">
        <f t="shared" si="30"/>
        <v>0</v>
      </c>
      <c r="F867" s="363"/>
      <c r="G867" s="363"/>
      <c r="H867" s="364"/>
      <c r="I867" s="364"/>
      <c r="J867" s="363"/>
      <c r="K867" s="253"/>
    </row>
    <row r="868" spans="1:11" s="311" customFormat="1" ht="18" customHeight="1">
      <c r="A868" s="258">
        <v>2130126</v>
      </c>
      <c r="B868" s="340" t="s">
        <v>1652</v>
      </c>
      <c r="C868" s="341">
        <f t="shared" si="29"/>
        <v>437</v>
      </c>
      <c r="D868" s="344">
        <v>437</v>
      </c>
      <c r="E868" s="341">
        <f t="shared" si="30"/>
        <v>437</v>
      </c>
      <c r="F868" s="345"/>
      <c r="G868" s="345"/>
      <c r="H868" s="346"/>
      <c r="I868" s="346"/>
      <c r="J868" s="345"/>
      <c r="K868" s="253"/>
    </row>
    <row r="869" spans="1:11" s="311" customFormat="1" ht="18" customHeight="1">
      <c r="A869" s="258">
        <v>2130135</v>
      </c>
      <c r="B869" s="340" t="s">
        <v>1653</v>
      </c>
      <c r="C869" s="341">
        <f t="shared" si="29"/>
        <v>378</v>
      </c>
      <c r="D869" s="344">
        <v>378</v>
      </c>
      <c r="E869" s="341">
        <f t="shared" si="30"/>
        <v>378</v>
      </c>
      <c r="F869" s="345"/>
      <c r="G869" s="345"/>
      <c r="H869" s="346"/>
      <c r="I869" s="346"/>
      <c r="J869" s="345"/>
      <c r="K869" s="253"/>
    </row>
    <row r="870" spans="1:11" s="311" customFormat="1" ht="25.5" customHeight="1" hidden="1">
      <c r="A870" s="258">
        <v>2130142</v>
      </c>
      <c r="B870" s="348" t="s">
        <v>1654</v>
      </c>
      <c r="C870" s="341">
        <f t="shared" si="29"/>
        <v>0</v>
      </c>
      <c r="D870" s="344"/>
      <c r="E870" s="341">
        <f t="shared" si="30"/>
        <v>0</v>
      </c>
      <c r="F870" s="363"/>
      <c r="G870" s="363"/>
      <c r="H870" s="364"/>
      <c r="I870" s="364"/>
      <c r="J870" s="363"/>
      <c r="K870" s="253"/>
    </row>
    <row r="871" spans="1:11" s="311" customFormat="1" ht="25.5" customHeight="1" hidden="1">
      <c r="A871" s="258">
        <v>2130148</v>
      </c>
      <c r="B871" s="348" t="s">
        <v>1655</v>
      </c>
      <c r="C871" s="341">
        <f t="shared" si="29"/>
        <v>0</v>
      </c>
      <c r="D871" s="344"/>
      <c r="E871" s="341">
        <f t="shared" si="30"/>
        <v>0</v>
      </c>
      <c r="F871" s="363"/>
      <c r="G871" s="363"/>
      <c r="H871" s="364"/>
      <c r="I871" s="364"/>
      <c r="J871" s="363"/>
      <c r="K871" s="253"/>
    </row>
    <row r="872" spans="1:11" s="311" customFormat="1" ht="18" customHeight="1">
      <c r="A872" s="258">
        <v>2130152</v>
      </c>
      <c r="B872" s="340" t="s">
        <v>1656</v>
      </c>
      <c r="C872" s="341">
        <f t="shared" si="29"/>
        <v>6</v>
      </c>
      <c r="D872" s="344">
        <v>6</v>
      </c>
      <c r="E872" s="341">
        <f t="shared" si="30"/>
        <v>6</v>
      </c>
      <c r="F872" s="345"/>
      <c r="G872" s="345"/>
      <c r="H872" s="346"/>
      <c r="I872" s="346"/>
      <c r="J872" s="345"/>
      <c r="K872" s="253"/>
    </row>
    <row r="873" spans="1:11" s="311" customFormat="1" ht="25.5" customHeight="1" hidden="1">
      <c r="A873" s="258">
        <v>2130153</v>
      </c>
      <c r="B873" s="348" t="s">
        <v>1657</v>
      </c>
      <c r="C873" s="341">
        <f t="shared" si="29"/>
        <v>0</v>
      </c>
      <c r="D873" s="344"/>
      <c r="E873" s="341">
        <f t="shared" si="30"/>
        <v>0</v>
      </c>
      <c r="F873" s="363"/>
      <c r="G873" s="363"/>
      <c r="H873" s="364"/>
      <c r="I873" s="364"/>
      <c r="J873" s="363"/>
      <c r="K873" s="253"/>
    </row>
    <row r="874" spans="1:11" s="311" customFormat="1" ht="18" customHeight="1">
      <c r="A874" s="258">
        <v>2130199</v>
      </c>
      <c r="B874" s="340" t="s">
        <v>1658</v>
      </c>
      <c r="C874" s="341">
        <f t="shared" si="29"/>
        <v>8165</v>
      </c>
      <c r="D874" s="344">
        <v>8165</v>
      </c>
      <c r="E874" s="341">
        <f t="shared" si="30"/>
        <v>8165</v>
      </c>
      <c r="F874" s="345"/>
      <c r="G874" s="345"/>
      <c r="H874" s="346"/>
      <c r="I874" s="346"/>
      <c r="J874" s="345"/>
      <c r="K874" s="253"/>
    </row>
    <row r="875" spans="1:11" s="311" customFormat="1" ht="18" customHeight="1">
      <c r="A875" s="258">
        <v>21302</v>
      </c>
      <c r="B875" s="340" t="s">
        <v>1659</v>
      </c>
      <c r="C875" s="341">
        <f t="shared" si="29"/>
        <v>2952</v>
      </c>
      <c r="D875" s="344">
        <f>SUM(D876:D899)</f>
        <v>2952</v>
      </c>
      <c r="E875" s="341">
        <f t="shared" si="30"/>
        <v>2952</v>
      </c>
      <c r="F875" s="345"/>
      <c r="G875" s="345"/>
      <c r="H875" s="346"/>
      <c r="I875" s="346"/>
      <c r="J875" s="345"/>
      <c r="K875" s="253"/>
    </row>
    <row r="876" spans="1:11" s="311" customFormat="1" ht="18" customHeight="1">
      <c r="A876" s="258">
        <v>2130201</v>
      </c>
      <c r="B876" s="340" t="s">
        <v>453</v>
      </c>
      <c r="C876" s="341">
        <f t="shared" si="29"/>
        <v>180</v>
      </c>
      <c r="D876" s="344">
        <v>180</v>
      </c>
      <c r="E876" s="341">
        <f t="shared" si="30"/>
        <v>180</v>
      </c>
      <c r="F876" s="345"/>
      <c r="G876" s="345"/>
      <c r="H876" s="346"/>
      <c r="I876" s="346"/>
      <c r="J876" s="345"/>
      <c r="K876" s="253"/>
    </row>
    <row r="877" spans="1:11" s="311" customFormat="1" ht="25.5" customHeight="1" hidden="1">
      <c r="A877" s="258">
        <v>2130202</v>
      </c>
      <c r="B877" s="348" t="s">
        <v>454</v>
      </c>
      <c r="C877" s="341">
        <f t="shared" si="29"/>
        <v>0</v>
      </c>
      <c r="D877" s="344"/>
      <c r="E877" s="341">
        <f t="shared" si="30"/>
        <v>0</v>
      </c>
      <c r="F877" s="363"/>
      <c r="G877" s="363"/>
      <c r="H877" s="364"/>
      <c r="I877" s="364"/>
      <c r="J877" s="363"/>
      <c r="K877" s="253"/>
    </row>
    <row r="878" spans="1:11" s="311" customFormat="1" ht="25.5" customHeight="1" hidden="1">
      <c r="A878" s="258">
        <v>2130203</v>
      </c>
      <c r="B878" s="348" t="s">
        <v>455</v>
      </c>
      <c r="C878" s="341">
        <f t="shared" si="29"/>
        <v>0</v>
      </c>
      <c r="D878" s="344"/>
      <c r="E878" s="341">
        <f t="shared" si="30"/>
        <v>0</v>
      </c>
      <c r="F878" s="363"/>
      <c r="G878" s="363"/>
      <c r="H878" s="364"/>
      <c r="I878" s="364"/>
      <c r="J878" s="363"/>
      <c r="K878" s="253"/>
    </row>
    <row r="879" spans="1:11" s="311" customFormat="1" ht="18" customHeight="1">
      <c r="A879" s="258">
        <v>2130204</v>
      </c>
      <c r="B879" s="340" t="s">
        <v>1660</v>
      </c>
      <c r="C879" s="341">
        <f t="shared" si="29"/>
        <v>750</v>
      </c>
      <c r="D879" s="344">
        <v>750</v>
      </c>
      <c r="E879" s="341">
        <f t="shared" si="30"/>
        <v>750</v>
      </c>
      <c r="F879" s="345"/>
      <c r="G879" s="345"/>
      <c r="H879" s="346"/>
      <c r="I879" s="346"/>
      <c r="J879" s="345"/>
      <c r="K879" s="253"/>
    </row>
    <row r="880" spans="1:11" s="311" customFormat="1" ht="18" customHeight="1">
      <c r="A880" s="258">
        <v>2130205</v>
      </c>
      <c r="B880" s="340" t="s">
        <v>1661</v>
      </c>
      <c r="C880" s="341">
        <f t="shared" si="29"/>
        <v>1536</v>
      </c>
      <c r="D880" s="344">
        <v>1536</v>
      </c>
      <c r="E880" s="341">
        <f t="shared" si="30"/>
        <v>1536</v>
      </c>
      <c r="F880" s="345"/>
      <c r="G880" s="345"/>
      <c r="H880" s="346"/>
      <c r="I880" s="346"/>
      <c r="J880" s="345"/>
      <c r="K880" s="253"/>
    </row>
    <row r="881" spans="1:11" s="311" customFormat="1" ht="25.5" customHeight="1" hidden="1">
      <c r="A881" s="258">
        <v>2130206</v>
      </c>
      <c r="B881" s="348" t="s">
        <v>1662</v>
      </c>
      <c r="C881" s="341">
        <f t="shared" si="29"/>
        <v>0</v>
      </c>
      <c r="D881" s="344"/>
      <c r="E881" s="341">
        <f t="shared" si="30"/>
        <v>0</v>
      </c>
      <c r="F881" s="363"/>
      <c r="G881" s="363"/>
      <c r="H881" s="364"/>
      <c r="I881" s="364"/>
      <c r="J881" s="363"/>
      <c r="K881" s="253"/>
    </row>
    <row r="882" spans="1:11" s="311" customFormat="1" ht="25.5" customHeight="1" hidden="1">
      <c r="A882" s="258">
        <v>2130207</v>
      </c>
      <c r="B882" s="348" t="s">
        <v>1663</v>
      </c>
      <c r="C882" s="341">
        <f t="shared" si="29"/>
        <v>0</v>
      </c>
      <c r="D882" s="344"/>
      <c r="E882" s="341">
        <f t="shared" si="30"/>
        <v>0</v>
      </c>
      <c r="F882" s="363"/>
      <c r="G882" s="363"/>
      <c r="H882" s="364"/>
      <c r="I882" s="364"/>
      <c r="J882" s="363"/>
      <c r="K882" s="253"/>
    </row>
    <row r="883" spans="1:11" s="311" customFormat="1" ht="25.5" customHeight="1" hidden="1">
      <c r="A883" s="258">
        <v>2130209</v>
      </c>
      <c r="B883" s="348" t="s">
        <v>1664</v>
      </c>
      <c r="C883" s="341">
        <f t="shared" si="29"/>
        <v>0</v>
      </c>
      <c r="D883" s="344"/>
      <c r="E883" s="341">
        <f t="shared" si="30"/>
        <v>0</v>
      </c>
      <c r="F883" s="366"/>
      <c r="G883" s="366"/>
      <c r="H883" s="380"/>
      <c r="I883" s="380"/>
      <c r="J883" s="366"/>
      <c r="K883" s="253"/>
    </row>
    <row r="884" spans="1:11" s="311" customFormat="1" ht="25.5" customHeight="1" hidden="1">
      <c r="A884" s="258">
        <v>2130210</v>
      </c>
      <c r="B884" s="348" t="s">
        <v>1665</v>
      </c>
      <c r="C884" s="341">
        <f t="shared" si="29"/>
        <v>0</v>
      </c>
      <c r="D884" s="344"/>
      <c r="E884" s="341">
        <f t="shared" si="30"/>
        <v>0</v>
      </c>
      <c r="F884" s="366"/>
      <c r="G884" s="366"/>
      <c r="H884" s="380"/>
      <c r="I884" s="380"/>
      <c r="J884" s="366"/>
      <c r="K884" s="253"/>
    </row>
    <row r="885" spans="1:11" s="311" customFormat="1" ht="25.5" customHeight="1" hidden="1">
      <c r="A885" s="258">
        <v>2130211</v>
      </c>
      <c r="B885" s="348" t="s">
        <v>1666</v>
      </c>
      <c r="C885" s="341">
        <f t="shared" si="29"/>
        <v>0</v>
      </c>
      <c r="D885" s="344"/>
      <c r="E885" s="341">
        <f t="shared" si="30"/>
        <v>0</v>
      </c>
      <c r="F885" s="366"/>
      <c r="G885" s="366"/>
      <c r="H885" s="380"/>
      <c r="I885" s="380"/>
      <c r="J885" s="366"/>
      <c r="K885" s="253"/>
    </row>
    <row r="886" spans="1:11" s="311" customFormat="1" ht="25.5" customHeight="1" hidden="1">
      <c r="A886" s="258">
        <v>2130212</v>
      </c>
      <c r="B886" s="348" t="s">
        <v>1667</v>
      </c>
      <c r="C886" s="341">
        <f t="shared" si="29"/>
        <v>0</v>
      </c>
      <c r="D886" s="344"/>
      <c r="E886" s="341">
        <f t="shared" si="30"/>
        <v>0</v>
      </c>
      <c r="F886" s="366"/>
      <c r="G886" s="366"/>
      <c r="H886" s="380"/>
      <c r="I886" s="380"/>
      <c r="J886" s="366"/>
      <c r="K886" s="253"/>
    </row>
    <row r="887" spans="1:11" s="311" customFormat="1" ht="25.5" customHeight="1" hidden="1">
      <c r="A887" s="258">
        <v>2130213</v>
      </c>
      <c r="B887" s="348" t="s">
        <v>1668</v>
      </c>
      <c r="C887" s="341">
        <f t="shared" si="29"/>
        <v>0</v>
      </c>
      <c r="D887" s="344"/>
      <c r="E887" s="341">
        <f t="shared" si="30"/>
        <v>0</v>
      </c>
      <c r="F887" s="363"/>
      <c r="G887" s="363"/>
      <c r="H887" s="364"/>
      <c r="I887" s="364"/>
      <c r="J887" s="363"/>
      <c r="K887" s="253"/>
    </row>
    <row r="888" spans="1:11" s="311" customFormat="1" ht="25.5" customHeight="1" hidden="1">
      <c r="A888" s="258">
        <v>2130217</v>
      </c>
      <c r="B888" s="348" t="s">
        <v>1669</v>
      </c>
      <c r="C888" s="341">
        <f t="shared" si="29"/>
        <v>0</v>
      </c>
      <c r="D888" s="342"/>
      <c r="E888" s="341">
        <f t="shared" si="30"/>
        <v>0</v>
      </c>
      <c r="F888" s="357"/>
      <c r="G888" s="357"/>
      <c r="H888" s="343"/>
      <c r="I888" s="343"/>
      <c r="J888" s="357"/>
      <c r="K888" s="253"/>
    </row>
    <row r="889" spans="1:11" s="311" customFormat="1" ht="25.5" customHeight="1" hidden="1">
      <c r="A889" s="258">
        <v>2130220</v>
      </c>
      <c r="B889" s="348" t="s">
        <v>1670</v>
      </c>
      <c r="C889" s="341">
        <f t="shared" si="29"/>
        <v>0</v>
      </c>
      <c r="D889" s="344"/>
      <c r="E889" s="341">
        <f t="shared" si="30"/>
        <v>0</v>
      </c>
      <c r="F889" s="363"/>
      <c r="G889" s="363"/>
      <c r="H889" s="364"/>
      <c r="I889" s="364"/>
      <c r="J889" s="363"/>
      <c r="K889" s="253"/>
    </row>
    <row r="890" spans="1:11" s="311" customFormat="1" ht="25.5" customHeight="1" hidden="1">
      <c r="A890" s="258">
        <v>2130221</v>
      </c>
      <c r="B890" s="348" t="s">
        <v>1671</v>
      </c>
      <c r="C890" s="341">
        <f t="shared" si="29"/>
        <v>0</v>
      </c>
      <c r="D890" s="344"/>
      <c r="E890" s="341">
        <f t="shared" si="30"/>
        <v>0</v>
      </c>
      <c r="F890" s="363"/>
      <c r="G890" s="363"/>
      <c r="H890" s="364"/>
      <c r="I890" s="364"/>
      <c r="J890" s="363"/>
      <c r="K890" s="253"/>
    </row>
    <row r="891" spans="1:11" s="311" customFormat="1" ht="25.5" customHeight="1" hidden="1">
      <c r="A891" s="258">
        <v>2130223</v>
      </c>
      <c r="B891" s="348" t="s">
        <v>1672</v>
      </c>
      <c r="C891" s="341">
        <f t="shared" si="29"/>
        <v>0</v>
      </c>
      <c r="D891" s="344"/>
      <c r="E891" s="341">
        <f t="shared" si="30"/>
        <v>0</v>
      </c>
      <c r="F891" s="363"/>
      <c r="G891" s="363"/>
      <c r="H891" s="364"/>
      <c r="I891" s="364"/>
      <c r="J891" s="363"/>
      <c r="K891" s="253"/>
    </row>
    <row r="892" spans="1:11" s="311" customFormat="1" ht="25.5" customHeight="1" hidden="1">
      <c r="A892" s="258">
        <v>2130226</v>
      </c>
      <c r="B892" s="348" t="s">
        <v>1673</v>
      </c>
      <c r="C892" s="341">
        <f t="shared" si="29"/>
        <v>0</v>
      </c>
      <c r="D892" s="344"/>
      <c r="E892" s="341">
        <f t="shared" si="30"/>
        <v>0</v>
      </c>
      <c r="F892" s="363"/>
      <c r="G892" s="363"/>
      <c r="H892" s="364"/>
      <c r="I892" s="364"/>
      <c r="J892" s="363"/>
      <c r="K892" s="253"/>
    </row>
    <row r="893" spans="1:11" s="311" customFormat="1" ht="25.5" customHeight="1" hidden="1">
      <c r="A893" s="258">
        <v>2130227</v>
      </c>
      <c r="B893" s="348" t="s">
        <v>1674</v>
      </c>
      <c r="C893" s="341">
        <f t="shared" si="29"/>
        <v>0</v>
      </c>
      <c r="D893" s="344"/>
      <c r="E893" s="341">
        <f t="shared" si="30"/>
        <v>0</v>
      </c>
      <c r="F893" s="363"/>
      <c r="G893" s="363"/>
      <c r="H893" s="364"/>
      <c r="I893" s="364"/>
      <c r="J893" s="363"/>
      <c r="K893" s="253"/>
    </row>
    <row r="894" spans="1:11" s="311" customFormat="1" ht="25.5" customHeight="1" hidden="1">
      <c r="A894" s="258">
        <v>2130232</v>
      </c>
      <c r="B894" s="348" t="s">
        <v>1675</v>
      </c>
      <c r="C894" s="341">
        <f t="shared" si="29"/>
        <v>0</v>
      </c>
      <c r="D894" s="344"/>
      <c r="E894" s="341">
        <f t="shared" si="30"/>
        <v>0</v>
      </c>
      <c r="F894" s="363"/>
      <c r="G894" s="363"/>
      <c r="H894" s="364"/>
      <c r="I894" s="364"/>
      <c r="J894" s="363"/>
      <c r="K894" s="253"/>
    </row>
    <row r="895" spans="1:11" s="311" customFormat="1" ht="25.5" customHeight="1" hidden="1">
      <c r="A895" s="258">
        <v>2130234</v>
      </c>
      <c r="B895" s="348" t="s">
        <v>1676</v>
      </c>
      <c r="C895" s="341">
        <f t="shared" si="29"/>
        <v>0</v>
      </c>
      <c r="D895" s="344"/>
      <c r="E895" s="341">
        <f t="shared" si="30"/>
        <v>0</v>
      </c>
      <c r="F895" s="363"/>
      <c r="G895" s="363"/>
      <c r="H895" s="364"/>
      <c r="I895" s="364"/>
      <c r="J895" s="363"/>
      <c r="K895" s="253"/>
    </row>
    <row r="896" spans="1:11" s="311" customFormat="1" ht="25.5" customHeight="1" hidden="1">
      <c r="A896" s="258">
        <v>2130235</v>
      </c>
      <c r="B896" s="348" t="s">
        <v>1677</v>
      </c>
      <c r="C896" s="341">
        <f t="shared" si="29"/>
        <v>0</v>
      </c>
      <c r="D896" s="344"/>
      <c r="E896" s="341">
        <f t="shared" si="30"/>
        <v>0</v>
      </c>
      <c r="F896" s="363"/>
      <c r="G896" s="363"/>
      <c r="H896" s="364"/>
      <c r="I896" s="364"/>
      <c r="J896" s="363"/>
      <c r="K896" s="253"/>
    </row>
    <row r="897" spans="1:11" s="311" customFormat="1" ht="25.5" customHeight="1" hidden="1">
      <c r="A897" s="258">
        <v>2130236</v>
      </c>
      <c r="B897" s="348" t="s">
        <v>1678</v>
      </c>
      <c r="C897" s="341">
        <f t="shared" si="29"/>
        <v>0</v>
      </c>
      <c r="D897" s="344"/>
      <c r="E897" s="341">
        <f t="shared" si="30"/>
        <v>0</v>
      </c>
      <c r="F897" s="363"/>
      <c r="G897" s="363"/>
      <c r="H897" s="364"/>
      <c r="I897" s="364"/>
      <c r="J897" s="363"/>
      <c r="K897" s="253"/>
    </row>
    <row r="898" spans="1:11" s="311" customFormat="1" ht="25.5" customHeight="1" hidden="1">
      <c r="A898" s="258">
        <v>2130237</v>
      </c>
      <c r="B898" s="348" t="s">
        <v>1679</v>
      </c>
      <c r="C898" s="341">
        <f t="shared" si="29"/>
        <v>0</v>
      </c>
      <c r="D898" s="344"/>
      <c r="E898" s="341">
        <f t="shared" si="30"/>
        <v>0</v>
      </c>
      <c r="F898" s="363"/>
      <c r="G898" s="363"/>
      <c r="H898" s="364"/>
      <c r="I898" s="364"/>
      <c r="J898" s="363"/>
      <c r="K898" s="253"/>
    </row>
    <row r="899" spans="1:11" s="311" customFormat="1" ht="18" customHeight="1">
      <c r="A899" s="258">
        <v>2130299</v>
      </c>
      <c r="B899" s="340" t="s">
        <v>1680</v>
      </c>
      <c r="C899" s="341">
        <f t="shared" si="29"/>
        <v>486</v>
      </c>
      <c r="D899" s="344">
        <v>486</v>
      </c>
      <c r="E899" s="341">
        <f t="shared" si="30"/>
        <v>486</v>
      </c>
      <c r="F899" s="345"/>
      <c r="G899" s="345"/>
      <c r="H899" s="346"/>
      <c r="I899" s="346"/>
      <c r="J899" s="345"/>
      <c r="K899" s="253"/>
    </row>
    <row r="900" spans="1:11" s="311" customFormat="1" ht="18" customHeight="1">
      <c r="A900" s="258">
        <v>21303</v>
      </c>
      <c r="B900" s="340" t="s">
        <v>1681</v>
      </c>
      <c r="C900" s="341">
        <f t="shared" si="29"/>
        <v>1763</v>
      </c>
      <c r="D900" s="344">
        <f>SUM(D901:D927)</f>
        <v>1763</v>
      </c>
      <c r="E900" s="341">
        <f t="shared" si="30"/>
        <v>1763</v>
      </c>
      <c r="F900" s="368">
        <f>SUM(F901:F927)</f>
        <v>0</v>
      </c>
      <c r="G900" s="368">
        <f>SUM(G901:G927)</f>
        <v>0</v>
      </c>
      <c r="H900" s="346"/>
      <c r="I900" s="346"/>
      <c r="J900" s="345"/>
      <c r="K900" s="253"/>
    </row>
    <row r="901" spans="1:11" s="311" customFormat="1" ht="18" customHeight="1">
      <c r="A901" s="258">
        <v>2130301</v>
      </c>
      <c r="B901" s="340" t="s">
        <v>453</v>
      </c>
      <c r="C901" s="341">
        <f aca="true" t="shared" si="31" ref="C901:C964">E901+F901+G901</f>
        <v>115</v>
      </c>
      <c r="D901" s="344">
        <v>115</v>
      </c>
      <c r="E901" s="341">
        <f aca="true" t="shared" si="32" ref="E901:E964">D901-F901</f>
        <v>115</v>
      </c>
      <c r="F901" s="345"/>
      <c r="G901" s="345"/>
      <c r="H901" s="346"/>
      <c r="I901" s="346"/>
      <c r="J901" s="345"/>
      <c r="K901" s="253"/>
    </row>
    <row r="902" spans="1:11" s="311" customFormat="1" ht="25.5" customHeight="1" hidden="1">
      <c r="A902" s="258">
        <v>2130302</v>
      </c>
      <c r="B902" s="348" t="s">
        <v>454</v>
      </c>
      <c r="C902" s="341">
        <f t="shared" si="31"/>
        <v>0</v>
      </c>
      <c r="D902" s="344"/>
      <c r="E902" s="341">
        <f t="shared" si="32"/>
        <v>0</v>
      </c>
      <c r="F902" s="363"/>
      <c r="G902" s="363"/>
      <c r="H902" s="364"/>
      <c r="I902" s="364"/>
      <c r="J902" s="363"/>
      <c r="K902" s="253"/>
    </row>
    <row r="903" spans="1:11" s="311" customFormat="1" ht="25.5" customHeight="1" hidden="1">
      <c r="A903" s="258">
        <v>2130303</v>
      </c>
      <c r="B903" s="348" t="s">
        <v>455</v>
      </c>
      <c r="C903" s="341">
        <f t="shared" si="31"/>
        <v>0</v>
      </c>
      <c r="D903" s="344"/>
      <c r="E903" s="341">
        <f t="shared" si="32"/>
        <v>0</v>
      </c>
      <c r="F903" s="363"/>
      <c r="G903" s="363"/>
      <c r="H903" s="364"/>
      <c r="I903" s="364"/>
      <c r="J903" s="363"/>
      <c r="K903" s="253"/>
    </row>
    <row r="904" spans="1:11" s="311" customFormat="1" ht="18" customHeight="1">
      <c r="A904" s="258">
        <v>2130304</v>
      </c>
      <c r="B904" s="340" t="s">
        <v>1682</v>
      </c>
      <c r="C904" s="341">
        <f t="shared" si="31"/>
        <v>472</v>
      </c>
      <c r="D904" s="344">
        <v>472</v>
      </c>
      <c r="E904" s="341">
        <f t="shared" si="32"/>
        <v>472</v>
      </c>
      <c r="F904" s="345"/>
      <c r="G904" s="345"/>
      <c r="H904" s="346"/>
      <c r="I904" s="346"/>
      <c r="J904" s="345"/>
      <c r="K904" s="253"/>
    </row>
    <row r="905" spans="1:11" s="311" customFormat="1" ht="18" customHeight="1">
      <c r="A905" s="258">
        <v>2130305</v>
      </c>
      <c r="B905" s="340" t="s">
        <v>1683</v>
      </c>
      <c r="C905" s="341">
        <f t="shared" si="31"/>
        <v>10</v>
      </c>
      <c r="D905" s="344">
        <v>10</v>
      </c>
      <c r="E905" s="341">
        <f t="shared" si="32"/>
        <v>10</v>
      </c>
      <c r="F905" s="345"/>
      <c r="G905" s="345"/>
      <c r="H905" s="346"/>
      <c r="I905" s="346"/>
      <c r="J905" s="345"/>
      <c r="K905" s="253"/>
    </row>
    <row r="906" spans="1:11" s="311" customFormat="1" ht="18" customHeight="1">
      <c r="A906" s="258">
        <v>2130306</v>
      </c>
      <c r="B906" s="340" t="s">
        <v>1684</v>
      </c>
      <c r="C906" s="341">
        <f t="shared" si="31"/>
        <v>389</v>
      </c>
      <c r="D906" s="344">
        <v>389</v>
      </c>
      <c r="E906" s="341">
        <f t="shared" si="32"/>
        <v>389</v>
      </c>
      <c r="F906" s="345"/>
      <c r="G906" s="345"/>
      <c r="H906" s="346"/>
      <c r="I906" s="346"/>
      <c r="J906" s="345"/>
      <c r="K906" s="253"/>
    </row>
    <row r="907" spans="1:11" s="311" customFormat="1" ht="25.5" customHeight="1" hidden="1">
      <c r="A907" s="258">
        <v>2130307</v>
      </c>
      <c r="B907" s="348" t="s">
        <v>1685</v>
      </c>
      <c r="C907" s="341">
        <f t="shared" si="31"/>
        <v>0</v>
      </c>
      <c r="D907" s="344"/>
      <c r="E907" s="341">
        <f t="shared" si="32"/>
        <v>0</v>
      </c>
      <c r="F907" s="363"/>
      <c r="G907" s="363"/>
      <c r="H907" s="364"/>
      <c r="I907" s="364"/>
      <c r="J907" s="363"/>
      <c r="K907" s="253"/>
    </row>
    <row r="908" spans="1:11" s="311" customFormat="1" ht="18" customHeight="1">
      <c r="A908" s="258">
        <v>2130308</v>
      </c>
      <c r="B908" s="340" t="s">
        <v>1686</v>
      </c>
      <c r="C908" s="341">
        <f t="shared" si="31"/>
        <v>29</v>
      </c>
      <c r="D908" s="344">
        <v>29</v>
      </c>
      <c r="E908" s="341">
        <f t="shared" si="32"/>
        <v>29</v>
      </c>
      <c r="F908" s="345"/>
      <c r="G908" s="345"/>
      <c r="H908" s="346"/>
      <c r="I908" s="346"/>
      <c r="J908" s="345"/>
      <c r="K908" s="253"/>
    </row>
    <row r="909" spans="1:11" s="311" customFormat="1" ht="25.5" customHeight="1" hidden="1">
      <c r="A909" s="258">
        <v>2130309</v>
      </c>
      <c r="B909" s="348" t="s">
        <v>1687</v>
      </c>
      <c r="C909" s="341">
        <f t="shared" si="31"/>
        <v>0</v>
      </c>
      <c r="D909" s="344"/>
      <c r="E909" s="341">
        <f t="shared" si="32"/>
        <v>0</v>
      </c>
      <c r="F909" s="363"/>
      <c r="G909" s="363"/>
      <c r="H909" s="364"/>
      <c r="I909" s="364"/>
      <c r="J909" s="363"/>
      <c r="K909" s="253"/>
    </row>
    <row r="910" spans="1:11" s="311" customFormat="1" ht="25.5" customHeight="1" hidden="1">
      <c r="A910" s="258">
        <v>2130310</v>
      </c>
      <c r="B910" s="348" t="s">
        <v>1688</v>
      </c>
      <c r="C910" s="341">
        <f t="shared" si="31"/>
        <v>0</v>
      </c>
      <c r="D910" s="344"/>
      <c r="E910" s="341">
        <f t="shared" si="32"/>
        <v>0</v>
      </c>
      <c r="F910" s="363"/>
      <c r="G910" s="363"/>
      <c r="H910" s="364"/>
      <c r="I910" s="364"/>
      <c r="J910" s="363"/>
      <c r="K910" s="253"/>
    </row>
    <row r="911" spans="1:11" s="311" customFormat="1" ht="18" customHeight="1">
      <c r="A911" s="258">
        <v>2130311</v>
      </c>
      <c r="B911" s="340" t="s">
        <v>1689</v>
      </c>
      <c r="C911" s="341">
        <f t="shared" si="31"/>
        <v>352</v>
      </c>
      <c r="D911" s="344">
        <v>352</v>
      </c>
      <c r="E911" s="341">
        <f t="shared" si="32"/>
        <v>352</v>
      </c>
      <c r="F911" s="345"/>
      <c r="G911" s="345"/>
      <c r="H911" s="346"/>
      <c r="I911" s="346"/>
      <c r="J911" s="345"/>
      <c r="K911" s="253"/>
    </row>
    <row r="912" spans="1:11" s="311" customFormat="1" ht="25.5" customHeight="1" hidden="1">
      <c r="A912" s="258">
        <v>2130312</v>
      </c>
      <c r="B912" s="348" t="s">
        <v>1690</v>
      </c>
      <c r="C912" s="341">
        <f t="shared" si="31"/>
        <v>0</v>
      </c>
      <c r="D912" s="344"/>
      <c r="E912" s="341">
        <f t="shared" si="32"/>
        <v>0</v>
      </c>
      <c r="F912" s="363"/>
      <c r="G912" s="363"/>
      <c r="H912" s="364"/>
      <c r="I912" s="364"/>
      <c r="J912" s="363"/>
      <c r="K912" s="253"/>
    </row>
    <row r="913" spans="1:11" s="311" customFormat="1" ht="25.5" customHeight="1" hidden="1">
      <c r="A913" s="258">
        <v>2130313</v>
      </c>
      <c r="B913" s="348" t="s">
        <v>1691</v>
      </c>
      <c r="C913" s="341">
        <f t="shared" si="31"/>
        <v>0</v>
      </c>
      <c r="D913" s="344"/>
      <c r="E913" s="341">
        <f t="shared" si="32"/>
        <v>0</v>
      </c>
      <c r="F913" s="363"/>
      <c r="G913" s="363"/>
      <c r="H913" s="364"/>
      <c r="I913" s="364"/>
      <c r="J913" s="363"/>
      <c r="K913" s="253"/>
    </row>
    <row r="914" spans="1:11" s="311" customFormat="1" ht="18" customHeight="1">
      <c r="A914" s="258">
        <v>2130314</v>
      </c>
      <c r="B914" s="340" t="s">
        <v>1692</v>
      </c>
      <c r="C914" s="341">
        <f t="shared" si="31"/>
        <v>42</v>
      </c>
      <c r="D914" s="344">
        <v>42</v>
      </c>
      <c r="E914" s="341">
        <f t="shared" si="32"/>
        <v>42</v>
      </c>
      <c r="F914" s="345"/>
      <c r="G914" s="345"/>
      <c r="H914" s="346"/>
      <c r="I914" s="346"/>
      <c r="J914" s="345"/>
      <c r="K914" s="253"/>
    </row>
    <row r="915" spans="1:11" s="311" customFormat="1" ht="18" customHeight="1">
      <c r="A915" s="258">
        <v>2130315</v>
      </c>
      <c r="B915" s="340" t="s">
        <v>1693</v>
      </c>
      <c r="C915" s="341">
        <f t="shared" si="31"/>
        <v>8</v>
      </c>
      <c r="D915" s="344">
        <v>8</v>
      </c>
      <c r="E915" s="341">
        <f t="shared" si="32"/>
        <v>8</v>
      </c>
      <c r="F915" s="345"/>
      <c r="G915" s="345"/>
      <c r="H915" s="346"/>
      <c r="I915" s="346"/>
      <c r="J915" s="345"/>
      <c r="K915" s="253"/>
    </row>
    <row r="916" spans="1:11" s="311" customFormat="1" ht="25.5" customHeight="1" hidden="1">
      <c r="A916" s="258">
        <v>2130316</v>
      </c>
      <c r="B916" s="348" t="s">
        <v>1694</v>
      </c>
      <c r="C916" s="341">
        <f t="shared" si="31"/>
        <v>0</v>
      </c>
      <c r="D916" s="362"/>
      <c r="E916" s="341">
        <f t="shared" si="32"/>
        <v>0</v>
      </c>
      <c r="F916" s="363"/>
      <c r="G916" s="363"/>
      <c r="H916" s="364"/>
      <c r="I916" s="364"/>
      <c r="J916" s="363"/>
      <c r="K916" s="253"/>
    </row>
    <row r="917" spans="1:11" s="311" customFormat="1" ht="25.5" customHeight="1" hidden="1">
      <c r="A917" s="258">
        <v>2130317</v>
      </c>
      <c r="B917" s="348" t="s">
        <v>1695</v>
      </c>
      <c r="C917" s="341">
        <f t="shared" si="31"/>
        <v>0</v>
      </c>
      <c r="D917" s="362"/>
      <c r="E917" s="341">
        <f t="shared" si="32"/>
        <v>0</v>
      </c>
      <c r="F917" s="363"/>
      <c r="G917" s="363"/>
      <c r="H917" s="364"/>
      <c r="I917" s="364"/>
      <c r="J917" s="363"/>
      <c r="K917" s="253"/>
    </row>
    <row r="918" spans="1:11" s="311" customFormat="1" ht="25.5" customHeight="1" hidden="1">
      <c r="A918" s="258">
        <v>2130318</v>
      </c>
      <c r="B918" s="348" t="s">
        <v>1696</v>
      </c>
      <c r="C918" s="341">
        <f t="shared" si="31"/>
        <v>0</v>
      </c>
      <c r="D918" s="362"/>
      <c r="E918" s="341">
        <f t="shared" si="32"/>
        <v>0</v>
      </c>
      <c r="F918" s="363"/>
      <c r="G918" s="363"/>
      <c r="H918" s="364"/>
      <c r="I918" s="364"/>
      <c r="J918" s="363"/>
      <c r="K918" s="253"/>
    </row>
    <row r="919" spans="1:11" s="311" customFormat="1" ht="25.5" customHeight="1" hidden="1">
      <c r="A919" s="258">
        <v>2130319</v>
      </c>
      <c r="B919" s="348" t="s">
        <v>1697</v>
      </c>
      <c r="C919" s="341">
        <f t="shared" si="31"/>
        <v>0</v>
      </c>
      <c r="D919" s="362"/>
      <c r="E919" s="341">
        <f t="shared" si="32"/>
        <v>0</v>
      </c>
      <c r="F919" s="363"/>
      <c r="G919" s="363"/>
      <c r="H919" s="364"/>
      <c r="I919" s="364"/>
      <c r="J919" s="363"/>
      <c r="K919" s="253"/>
    </row>
    <row r="920" spans="1:11" s="311" customFormat="1" ht="25.5" customHeight="1" hidden="1">
      <c r="A920" s="258">
        <v>2130321</v>
      </c>
      <c r="B920" s="348" t="s">
        <v>1698</v>
      </c>
      <c r="C920" s="341">
        <f t="shared" si="31"/>
        <v>0</v>
      </c>
      <c r="D920" s="362"/>
      <c r="E920" s="341">
        <f t="shared" si="32"/>
        <v>0</v>
      </c>
      <c r="F920" s="363"/>
      <c r="G920" s="363"/>
      <c r="H920" s="364"/>
      <c r="I920" s="364"/>
      <c r="J920" s="363"/>
      <c r="K920" s="253"/>
    </row>
    <row r="921" spans="1:11" s="311" customFormat="1" ht="25.5" customHeight="1" hidden="1">
      <c r="A921" s="258">
        <v>2130322</v>
      </c>
      <c r="B921" s="348" t="s">
        <v>1699</v>
      </c>
      <c r="C921" s="341">
        <f t="shared" si="31"/>
        <v>0</v>
      </c>
      <c r="D921" s="362"/>
      <c r="E921" s="341">
        <f t="shared" si="32"/>
        <v>0</v>
      </c>
      <c r="F921" s="363"/>
      <c r="G921" s="363"/>
      <c r="H921" s="364"/>
      <c r="I921" s="364"/>
      <c r="J921" s="363"/>
      <c r="K921" s="253"/>
    </row>
    <row r="922" spans="1:11" s="311" customFormat="1" ht="25.5" customHeight="1" hidden="1">
      <c r="A922" s="258">
        <v>2130333</v>
      </c>
      <c r="B922" s="348" t="s">
        <v>1672</v>
      </c>
      <c r="C922" s="341">
        <f t="shared" si="31"/>
        <v>0</v>
      </c>
      <c r="D922" s="362"/>
      <c r="E922" s="341">
        <f t="shared" si="32"/>
        <v>0</v>
      </c>
      <c r="F922" s="363"/>
      <c r="G922" s="363"/>
      <c r="H922" s="364"/>
      <c r="I922" s="364"/>
      <c r="J922" s="363"/>
      <c r="K922" s="253"/>
    </row>
    <row r="923" spans="1:11" s="311" customFormat="1" ht="25.5" customHeight="1" hidden="1">
      <c r="A923" s="258">
        <v>2130334</v>
      </c>
      <c r="B923" s="348" t="s">
        <v>1700</v>
      </c>
      <c r="C923" s="341">
        <f t="shared" si="31"/>
        <v>0</v>
      </c>
      <c r="D923" s="362"/>
      <c r="E923" s="341">
        <f t="shared" si="32"/>
        <v>0</v>
      </c>
      <c r="F923" s="366"/>
      <c r="G923" s="366"/>
      <c r="H923" s="380"/>
      <c r="I923" s="380"/>
      <c r="J923" s="366"/>
      <c r="K923" s="253"/>
    </row>
    <row r="924" spans="1:11" s="311" customFormat="1" ht="18" customHeight="1">
      <c r="A924" s="258">
        <v>2130335</v>
      </c>
      <c r="B924" s="340" t="s">
        <v>1701</v>
      </c>
      <c r="C924" s="341">
        <f t="shared" si="31"/>
        <v>237</v>
      </c>
      <c r="D924" s="344">
        <v>237</v>
      </c>
      <c r="E924" s="341">
        <f t="shared" si="32"/>
        <v>237</v>
      </c>
      <c r="F924" s="345"/>
      <c r="G924" s="345"/>
      <c r="H924" s="346"/>
      <c r="I924" s="346"/>
      <c r="J924" s="345"/>
      <c r="K924" s="253"/>
    </row>
    <row r="925" spans="1:11" s="311" customFormat="1" ht="25.5" customHeight="1" hidden="1">
      <c r="A925" s="258">
        <v>2130336</v>
      </c>
      <c r="B925" s="348" t="s">
        <v>1702</v>
      </c>
      <c r="C925" s="341">
        <f t="shared" si="31"/>
        <v>0</v>
      </c>
      <c r="D925" s="342"/>
      <c r="E925" s="341">
        <f t="shared" si="32"/>
        <v>0</v>
      </c>
      <c r="F925" s="357"/>
      <c r="G925" s="357"/>
      <c r="H925" s="343"/>
      <c r="I925" s="343"/>
      <c r="J925" s="357"/>
      <c r="K925" s="253"/>
    </row>
    <row r="926" spans="1:11" s="311" customFormat="1" ht="25.5" customHeight="1" hidden="1">
      <c r="A926" s="258">
        <v>2130337</v>
      </c>
      <c r="B926" s="348" t="s">
        <v>1703</v>
      </c>
      <c r="C926" s="341">
        <f t="shared" si="31"/>
        <v>0</v>
      </c>
      <c r="D926" s="362"/>
      <c r="E926" s="341">
        <f t="shared" si="32"/>
        <v>0</v>
      </c>
      <c r="F926" s="363"/>
      <c r="G926" s="363"/>
      <c r="H926" s="364"/>
      <c r="I926" s="364"/>
      <c r="J926" s="363"/>
      <c r="K926" s="253"/>
    </row>
    <row r="927" spans="1:11" s="311" customFormat="1" ht="18" customHeight="1">
      <c r="A927" s="258">
        <v>2130399</v>
      </c>
      <c r="B927" s="340" t="s">
        <v>1704</v>
      </c>
      <c r="C927" s="341">
        <f t="shared" si="31"/>
        <v>109</v>
      </c>
      <c r="D927" s="344">
        <v>109</v>
      </c>
      <c r="E927" s="341">
        <f t="shared" si="32"/>
        <v>109</v>
      </c>
      <c r="F927" s="345"/>
      <c r="G927" s="345"/>
      <c r="H927" s="346"/>
      <c r="I927" s="346"/>
      <c r="J927" s="345"/>
      <c r="K927" s="253"/>
    </row>
    <row r="928" spans="1:11" s="311" customFormat="1" ht="18" customHeight="1">
      <c r="A928" s="258">
        <v>21305</v>
      </c>
      <c r="B928" s="340" t="s">
        <v>1705</v>
      </c>
      <c r="C928" s="341">
        <f t="shared" si="31"/>
        <v>1455</v>
      </c>
      <c r="D928" s="344">
        <f>SUM(D929:D938)</f>
        <v>1455</v>
      </c>
      <c r="E928" s="341">
        <f t="shared" si="32"/>
        <v>1455</v>
      </c>
      <c r="F928" s="368">
        <f>SUM(F929:F938)</f>
        <v>0</v>
      </c>
      <c r="G928" s="368">
        <f>SUM(G929:G938)</f>
        <v>0</v>
      </c>
      <c r="H928" s="346"/>
      <c r="I928" s="346"/>
      <c r="J928" s="345"/>
      <c r="K928" s="253"/>
    </row>
    <row r="929" spans="1:11" s="311" customFormat="1" ht="25.5" customHeight="1" hidden="1">
      <c r="A929" s="258">
        <v>2130501</v>
      </c>
      <c r="B929" s="348" t="s">
        <v>453</v>
      </c>
      <c r="C929" s="341">
        <f t="shared" si="31"/>
        <v>0</v>
      </c>
      <c r="D929" s="362"/>
      <c r="E929" s="341">
        <f t="shared" si="32"/>
        <v>0</v>
      </c>
      <c r="F929" s="363"/>
      <c r="G929" s="363"/>
      <c r="H929" s="364"/>
      <c r="I929" s="364"/>
      <c r="J929" s="363"/>
      <c r="K929" s="253"/>
    </row>
    <row r="930" spans="1:11" s="311" customFormat="1" ht="25.5" customHeight="1" hidden="1">
      <c r="A930" s="258">
        <v>2130502</v>
      </c>
      <c r="B930" s="348" t="s">
        <v>454</v>
      </c>
      <c r="C930" s="341">
        <f t="shared" si="31"/>
        <v>0</v>
      </c>
      <c r="D930" s="362"/>
      <c r="E930" s="341">
        <f t="shared" si="32"/>
        <v>0</v>
      </c>
      <c r="F930" s="363"/>
      <c r="G930" s="363"/>
      <c r="H930" s="364"/>
      <c r="I930" s="364"/>
      <c r="J930" s="363"/>
      <c r="K930" s="253"/>
    </row>
    <row r="931" spans="1:11" s="311" customFormat="1" ht="25.5" customHeight="1" hidden="1">
      <c r="A931" s="258">
        <v>2130503</v>
      </c>
      <c r="B931" s="348" t="s">
        <v>455</v>
      </c>
      <c r="C931" s="341">
        <f t="shared" si="31"/>
        <v>0</v>
      </c>
      <c r="D931" s="362"/>
      <c r="E931" s="341">
        <f t="shared" si="32"/>
        <v>0</v>
      </c>
      <c r="F931" s="363"/>
      <c r="G931" s="363"/>
      <c r="H931" s="364"/>
      <c r="I931" s="364"/>
      <c r="J931" s="363"/>
      <c r="K931" s="253"/>
    </row>
    <row r="932" spans="1:11" s="311" customFormat="1" ht="25.5" customHeight="1" hidden="1">
      <c r="A932" s="258">
        <v>2130504</v>
      </c>
      <c r="B932" s="348" t="s">
        <v>1706</v>
      </c>
      <c r="C932" s="341">
        <f t="shared" si="31"/>
        <v>0</v>
      </c>
      <c r="D932" s="362"/>
      <c r="E932" s="341">
        <f t="shared" si="32"/>
        <v>0</v>
      </c>
      <c r="F932" s="363"/>
      <c r="G932" s="363"/>
      <c r="H932" s="364"/>
      <c r="I932" s="364"/>
      <c r="J932" s="363"/>
      <c r="K932" s="253"/>
    </row>
    <row r="933" spans="1:11" s="311" customFormat="1" ht="25.5" customHeight="1" hidden="1">
      <c r="A933" s="258">
        <v>2130505</v>
      </c>
      <c r="B933" s="348" t="s">
        <v>1707</v>
      </c>
      <c r="C933" s="341">
        <f t="shared" si="31"/>
        <v>0</v>
      </c>
      <c r="D933" s="362"/>
      <c r="E933" s="341">
        <f t="shared" si="32"/>
        <v>0</v>
      </c>
      <c r="F933" s="363"/>
      <c r="G933" s="363"/>
      <c r="H933" s="364"/>
      <c r="I933" s="364"/>
      <c r="J933" s="363"/>
      <c r="K933" s="253"/>
    </row>
    <row r="934" spans="1:11" s="311" customFormat="1" ht="25.5" customHeight="1" hidden="1">
      <c r="A934" s="258">
        <v>2130506</v>
      </c>
      <c r="B934" s="348" t="s">
        <v>1708</v>
      </c>
      <c r="C934" s="341">
        <f t="shared" si="31"/>
        <v>0</v>
      </c>
      <c r="D934" s="362"/>
      <c r="E934" s="341">
        <f t="shared" si="32"/>
        <v>0</v>
      </c>
      <c r="F934" s="366"/>
      <c r="G934" s="366"/>
      <c r="H934" s="380"/>
      <c r="I934" s="380"/>
      <c r="J934" s="366"/>
      <c r="K934" s="253"/>
    </row>
    <row r="935" spans="1:11" s="311" customFormat="1" ht="25.5" customHeight="1" hidden="1">
      <c r="A935" s="258">
        <v>2130507</v>
      </c>
      <c r="B935" s="348" t="s">
        <v>1709</v>
      </c>
      <c r="C935" s="341">
        <f t="shared" si="31"/>
        <v>0</v>
      </c>
      <c r="D935" s="362"/>
      <c r="E935" s="341">
        <f t="shared" si="32"/>
        <v>0</v>
      </c>
      <c r="F935" s="363"/>
      <c r="G935" s="363"/>
      <c r="H935" s="364"/>
      <c r="I935" s="364"/>
      <c r="J935" s="363"/>
      <c r="K935" s="253"/>
    </row>
    <row r="936" spans="1:11" s="311" customFormat="1" ht="25.5" customHeight="1" hidden="1">
      <c r="A936" s="258">
        <v>2130508</v>
      </c>
      <c r="B936" s="348" t="s">
        <v>1710</v>
      </c>
      <c r="C936" s="341">
        <f t="shared" si="31"/>
        <v>0</v>
      </c>
      <c r="D936" s="342"/>
      <c r="E936" s="341">
        <f t="shared" si="32"/>
        <v>0</v>
      </c>
      <c r="F936" s="357"/>
      <c r="G936" s="357"/>
      <c r="H936" s="343"/>
      <c r="I936" s="343"/>
      <c r="J936" s="357"/>
      <c r="K936" s="253"/>
    </row>
    <row r="937" spans="1:11" s="311" customFormat="1" ht="25.5" customHeight="1" hidden="1">
      <c r="A937" s="258">
        <v>2130550</v>
      </c>
      <c r="B937" s="348" t="s">
        <v>1711</v>
      </c>
      <c r="C937" s="341">
        <f t="shared" si="31"/>
        <v>0</v>
      </c>
      <c r="D937" s="362"/>
      <c r="E937" s="341">
        <f t="shared" si="32"/>
        <v>0</v>
      </c>
      <c r="F937" s="363"/>
      <c r="G937" s="363"/>
      <c r="H937" s="364"/>
      <c r="I937" s="364"/>
      <c r="J937" s="363"/>
      <c r="K937" s="253"/>
    </row>
    <row r="938" spans="1:11" s="311" customFormat="1" ht="18" customHeight="1">
      <c r="A938" s="258">
        <v>2130599</v>
      </c>
      <c r="B938" s="340" t="s">
        <v>1712</v>
      </c>
      <c r="C938" s="341">
        <f t="shared" si="31"/>
        <v>1455</v>
      </c>
      <c r="D938" s="344">
        <v>1455</v>
      </c>
      <c r="E938" s="341">
        <f t="shared" si="32"/>
        <v>1455</v>
      </c>
      <c r="F938" s="345"/>
      <c r="G938" s="345"/>
      <c r="H938" s="346"/>
      <c r="I938" s="346"/>
      <c r="J938" s="345"/>
      <c r="K938" s="253"/>
    </row>
    <row r="939" spans="1:11" s="311" customFormat="1" ht="18" customHeight="1">
      <c r="A939" s="258">
        <v>21307</v>
      </c>
      <c r="B939" s="340" t="s">
        <v>1713</v>
      </c>
      <c r="C939" s="341">
        <f t="shared" si="31"/>
        <v>6629</v>
      </c>
      <c r="D939" s="344">
        <f>SUM(D940:D945)</f>
        <v>4969</v>
      </c>
      <c r="E939" s="341">
        <f t="shared" si="32"/>
        <v>4161</v>
      </c>
      <c r="F939" s="345">
        <f>SUM(F940:F945)</f>
        <v>808</v>
      </c>
      <c r="G939" s="345">
        <f>SUM(G940:G945)</f>
        <v>1660</v>
      </c>
      <c r="H939" s="346"/>
      <c r="I939" s="346"/>
      <c r="J939" s="345"/>
      <c r="K939" s="253"/>
    </row>
    <row r="940" spans="1:11" s="311" customFormat="1" ht="18" customHeight="1">
      <c r="A940" s="258">
        <v>2130701</v>
      </c>
      <c r="B940" s="340" t="s">
        <v>1714</v>
      </c>
      <c r="C940" s="341">
        <f t="shared" si="31"/>
        <v>808</v>
      </c>
      <c r="D940" s="344">
        <v>808</v>
      </c>
      <c r="E940" s="367">
        <f t="shared" si="32"/>
        <v>0</v>
      </c>
      <c r="F940" s="345">
        <v>808</v>
      </c>
      <c r="G940" s="345"/>
      <c r="H940" s="346"/>
      <c r="I940" s="346"/>
      <c r="J940" s="345"/>
      <c r="K940" s="253"/>
    </row>
    <row r="941" spans="1:11" s="311" customFormat="1" ht="25.5" customHeight="1" hidden="1">
      <c r="A941" s="258">
        <v>2130704</v>
      </c>
      <c r="B941" s="348" t="s">
        <v>1715</v>
      </c>
      <c r="C941" s="341">
        <f t="shared" si="31"/>
        <v>0</v>
      </c>
      <c r="D941" s="362"/>
      <c r="E941" s="341">
        <f t="shared" si="32"/>
        <v>0</v>
      </c>
      <c r="F941" s="363"/>
      <c r="G941" s="363"/>
      <c r="H941" s="364"/>
      <c r="I941" s="364"/>
      <c r="J941" s="363"/>
      <c r="K941" s="253"/>
    </row>
    <row r="942" spans="1:11" s="311" customFormat="1" ht="18" customHeight="1">
      <c r="A942" s="258">
        <v>2130705</v>
      </c>
      <c r="B942" s="340" t="s">
        <v>1716</v>
      </c>
      <c r="C942" s="341">
        <f t="shared" si="31"/>
        <v>5206</v>
      </c>
      <c r="D942" s="344">
        <v>4161</v>
      </c>
      <c r="E942" s="341">
        <f t="shared" si="32"/>
        <v>4161</v>
      </c>
      <c r="F942" s="345"/>
      <c r="G942" s="345">
        <v>1045</v>
      </c>
      <c r="H942" s="346"/>
      <c r="I942" s="346"/>
      <c r="J942" s="345"/>
      <c r="K942" s="253"/>
    </row>
    <row r="943" spans="1:11" s="311" customFormat="1" ht="18" customHeight="1">
      <c r="A943" s="258">
        <v>2130706</v>
      </c>
      <c r="B943" s="340" t="s">
        <v>1717</v>
      </c>
      <c r="C943" s="341">
        <f t="shared" si="31"/>
        <v>200</v>
      </c>
      <c r="D943" s="344"/>
      <c r="E943" s="367">
        <f t="shared" si="32"/>
        <v>0</v>
      </c>
      <c r="F943" s="345"/>
      <c r="G943" s="345">
        <v>200</v>
      </c>
      <c r="H943" s="346"/>
      <c r="I943" s="346"/>
      <c r="J943" s="345"/>
      <c r="K943" s="253"/>
    </row>
    <row r="944" spans="1:11" s="311" customFormat="1" ht="25.5" customHeight="1" hidden="1">
      <c r="A944" s="258">
        <v>2130707</v>
      </c>
      <c r="B944" s="348" t="s">
        <v>1718</v>
      </c>
      <c r="C944" s="341">
        <f t="shared" si="31"/>
        <v>0</v>
      </c>
      <c r="D944" s="344"/>
      <c r="E944" s="367">
        <f t="shared" si="32"/>
        <v>0</v>
      </c>
      <c r="F944" s="363"/>
      <c r="G944" s="363"/>
      <c r="H944" s="364"/>
      <c r="I944" s="364"/>
      <c r="J944" s="363"/>
      <c r="K944" s="253"/>
    </row>
    <row r="945" spans="1:11" s="311" customFormat="1" ht="18" customHeight="1">
      <c r="A945" s="258">
        <v>2130799</v>
      </c>
      <c r="B945" s="340" t="s">
        <v>1719</v>
      </c>
      <c r="C945" s="341">
        <f t="shared" si="31"/>
        <v>415</v>
      </c>
      <c r="D945" s="344"/>
      <c r="E945" s="367">
        <f t="shared" si="32"/>
        <v>0</v>
      </c>
      <c r="F945" s="345"/>
      <c r="G945" s="345">
        <v>415</v>
      </c>
      <c r="H945" s="346"/>
      <c r="I945" s="346"/>
      <c r="J945" s="345"/>
      <c r="K945" s="253"/>
    </row>
    <row r="946" spans="1:11" s="311" customFormat="1" ht="18" customHeight="1">
      <c r="A946" s="258">
        <v>21308</v>
      </c>
      <c r="B946" s="340" t="s">
        <v>1720</v>
      </c>
      <c r="C946" s="341">
        <f t="shared" si="31"/>
        <v>1072</v>
      </c>
      <c r="D946" s="344">
        <f>SUM(D947:D952)</f>
        <v>1072</v>
      </c>
      <c r="E946" s="341">
        <f t="shared" si="32"/>
        <v>1042</v>
      </c>
      <c r="F946" s="345">
        <f>SUM(F947:F952)</f>
        <v>30</v>
      </c>
      <c r="G946" s="368">
        <f>SUM(G947:G952)</f>
        <v>0</v>
      </c>
      <c r="H946" s="346"/>
      <c r="I946" s="346"/>
      <c r="J946" s="345"/>
      <c r="K946" s="253"/>
    </row>
    <row r="947" spans="1:11" s="311" customFormat="1" ht="25.5" customHeight="1" hidden="1">
      <c r="A947" s="258">
        <v>2130801</v>
      </c>
      <c r="B947" s="377" t="s">
        <v>1721</v>
      </c>
      <c r="C947" s="341">
        <f t="shared" si="31"/>
        <v>0</v>
      </c>
      <c r="D947" s="362"/>
      <c r="E947" s="341">
        <f t="shared" si="32"/>
        <v>0</v>
      </c>
      <c r="F947" s="366"/>
      <c r="G947" s="383"/>
      <c r="H947" s="380"/>
      <c r="I947" s="380"/>
      <c r="J947" s="366"/>
      <c r="K947" s="253"/>
    </row>
    <row r="948" spans="1:11" s="311" customFormat="1" ht="25.5" customHeight="1" hidden="1">
      <c r="A948" s="258">
        <v>2130802</v>
      </c>
      <c r="B948" s="377" t="s">
        <v>1722</v>
      </c>
      <c r="C948" s="341">
        <f t="shared" si="31"/>
        <v>0</v>
      </c>
      <c r="D948" s="362"/>
      <c r="E948" s="341">
        <f t="shared" si="32"/>
        <v>0</v>
      </c>
      <c r="F948" s="363"/>
      <c r="G948" s="369"/>
      <c r="H948" s="364"/>
      <c r="I948" s="364"/>
      <c r="J948" s="363"/>
      <c r="K948" s="253"/>
    </row>
    <row r="949" spans="1:11" s="311" customFormat="1" ht="18" customHeight="1">
      <c r="A949" s="258">
        <v>2130803</v>
      </c>
      <c r="B949" s="340" t="s">
        <v>1723</v>
      </c>
      <c r="C949" s="341">
        <f t="shared" si="31"/>
        <v>1032</v>
      </c>
      <c r="D949" s="344">
        <v>1032</v>
      </c>
      <c r="E949" s="341">
        <f t="shared" si="32"/>
        <v>1032</v>
      </c>
      <c r="F949" s="345"/>
      <c r="G949" s="368"/>
      <c r="H949" s="346"/>
      <c r="I949" s="346"/>
      <c r="J949" s="345"/>
      <c r="K949" s="253"/>
    </row>
    <row r="950" spans="1:11" s="311" customFormat="1" ht="18" customHeight="1">
      <c r="A950" s="258">
        <v>2130804</v>
      </c>
      <c r="B950" s="340" t="s">
        <v>1724</v>
      </c>
      <c r="C950" s="341">
        <f t="shared" si="31"/>
        <v>40</v>
      </c>
      <c r="D950" s="344">
        <v>40</v>
      </c>
      <c r="E950" s="341">
        <f t="shared" si="32"/>
        <v>10</v>
      </c>
      <c r="F950" s="345">
        <v>30</v>
      </c>
      <c r="G950" s="368"/>
      <c r="H950" s="346"/>
      <c r="I950" s="346"/>
      <c r="J950" s="345"/>
      <c r="K950" s="253"/>
    </row>
    <row r="951" spans="1:11" s="311" customFormat="1" ht="25.5" customHeight="1" hidden="1">
      <c r="A951" s="258">
        <v>2130805</v>
      </c>
      <c r="B951" s="381" t="s">
        <v>1725</v>
      </c>
      <c r="C951" s="341">
        <f t="shared" si="31"/>
        <v>0</v>
      </c>
      <c r="D951" s="344"/>
      <c r="E951" s="341">
        <f t="shared" si="32"/>
        <v>0</v>
      </c>
      <c r="F951" s="363"/>
      <c r="G951" s="369"/>
      <c r="H951" s="364"/>
      <c r="I951" s="364"/>
      <c r="J951" s="363"/>
      <c r="K951" s="253"/>
    </row>
    <row r="952" spans="1:11" s="311" customFormat="1" ht="25.5" customHeight="1" hidden="1">
      <c r="A952" s="258">
        <v>2130899</v>
      </c>
      <c r="B952" s="381" t="s">
        <v>1726</v>
      </c>
      <c r="C952" s="341">
        <f t="shared" si="31"/>
        <v>0</v>
      </c>
      <c r="D952" s="344"/>
      <c r="E952" s="341">
        <f t="shared" si="32"/>
        <v>0</v>
      </c>
      <c r="F952" s="363"/>
      <c r="G952" s="369"/>
      <c r="H952" s="364"/>
      <c r="I952" s="364"/>
      <c r="J952" s="363"/>
      <c r="K952" s="253"/>
    </row>
    <row r="953" spans="1:11" s="311" customFormat="1" ht="25.5" customHeight="1" hidden="1">
      <c r="A953" s="258">
        <v>21309</v>
      </c>
      <c r="B953" s="348" t="s">
        <v>1727</v>
      </c>
      <c r="C953" s="341">
        <f t="shared" si="31"/>
        <v>0</v>
      </c>
      <c r="D953" s="342">
        <f>SUM(D954:D955)</f>
        <v>0</v>
      </c>
      <c r="E953" s="341">
        <f t="shared" si="32"/>
        <v>0</v>
      </c>
      <c r="F953" s="341">
        <f>SUM(F954:F955)</f>
        <v>0</v>
      </c>
      <c r="G953" s="367">
        <f>SUM(G954:G955)</f>
        <v>0</v>
      </c>
      <c r="H953" s="364"/>
      <c r="I953" s="364"/>
      <c r="J953" s="363"/>
      <c r="K953" s="253"/>
    </row>
    <row r="954" spans="1:11" s="311" customFormat="1" ht="25.5" customHeight="1" hidden="1">
      <c r="A954" s="258">
        <v>2130901</v>
      </c>
      <c r="B954" s="348" t="s">
        <v>1728</v>
      </c>
      <c r="C954" s="341">
        <f t="shared" si="31"/>
        <v>0</v>
      </c>
      <c r="D954" s="362"/>
      <c r="E954" s="341">
        <f t="shared" si="32"/>
        <v>0</v>
      </c>
      <c r="F954" s="363"/>
      <c r="G954" s="369"/>
      <c r="H954" s="364"/>
      <c r="I954" s="364"/>
      <c r="J954" s="363"/>
      <c r="K954" s="253"/>
    </row>
    <row r="955" spans="1:11" s="311" customFormat="1" ht="25.5" customHeight="1" hidden="1">
      <c r="A955" s="258">
        <v>2130999</v>
      </c>
      <c r="B955" s="348" t="s">
        <v>1729</v>
      </c>
      <c r="C955" s="341">
        <f t="shared" si="31"/>
        <v>0</v>
      </c>
      <c r="D955" s="362"/>
      <c r="E955" s="341">
        <f t="shared" si="32"/>
        <v>0</v>
      </c>
      <c r="F955" s="363"/>
      <c r="G955" s="369"/>
      <c r="H955" s="364"/>
      <c r="I955" s="364"/>
      <c r="J955" s="363"/>
      <c r="K955" s="253"/>
    </row>
    <row r="956" spans="1:11" s="311" customFormat="1" ht="18" customHeight="1">
      <c r="A956" s="258">
        <v>21399</v>
      </c>
      <c r="B956" s="340" t="s">
        <v>1730</v>
      </c>
      <c r="C956" s="341">
        <f t="shared" si="31"/>
        <v>102</v>
      </c>
      <c r="D956" s="344">
        <f>SUM(D957:D958)</f>
        <v>102</v>
      </c>
      <c r="E956" s="341">
        <f t="shared" si="32"/>
        <v>102</v>
      </c>
      <c r="F956" s="368">
        <f>SUM(F957:F958)</f>
        <v>0</v>
      </c>
      <c r="G956" s="368">
        <f>SUM(G957:G958)</f>
        <v>0</v>
      </c>
      <c r="H956" s="346"/>
      <c r="I956" s="346"/>
      <c r="J956" s="345"/>
      <c r="K956" s="253"/>
    </row>
    <row r="957" spans="1:11" s="311" customFormat="1" ht="25.5" customHeight="1" hidden="1">
      <c r="A957" s="258">
        <v>2139901</v>
      </c>
      <c r="B957" s="348" t="s">
        <v>1731</v>
      </c>
      <c r="C957" s="341">
        <f t="shared" si="31"/>
        <v>0</v>
      </c>
      <c r="D957" s="362"/>
      <c r="E957" s="341">
        <f t="shared" si="32"/>
        <v>0</v>
      </c>
      <c r="F957" s="363"/>
      <c r="G957" s="363"/>
      <c r="H957" s="364"/>
      <c r="I957" s="364"/>
      <c r="J957" s="363"/>
      <c r="K957" s="253"/>
    </row>
    <row r="958" spans="1:11" s="311" customFormat="1" ht="18" customHeight="1">
      <c r="A958" s="258">
        <v>2139999</v>
      </c>
      <c r="B958" s="340" t="s">
        <v>1190</v>
      </c>
      <c r="C958" s="341">
        <f t="shared" si="31"/>
        <v>102</v>
      </c>
      <c r="D958" s="344">
        <v>102</v>
      </c>
      <c r="E958" s="341">
        <f t="shared" si="32"/>
        <v>102</v>
      </c>
      <c r="F958" s="345"/>
      <c r="G958" s="345"/>
      <c r="H958" s="346"/>
      <c r="I958" s="346"/>
      <c r="J958" s="345"/>
      <c r="K958" s="253"/>
    </row>
    <row r="959" spans="1:11" s="311" customFormat="1" ht="18" customHeight="1">
      <c r="A959" s="258">
        <v>214</v>
      </c>
      <c r="B959" s="370" t="s">
        <v>1193</v>
      </c>
      <c r="C959" s="336">
        <f t="shared" si="31"/>
        <v>9831</v>
      </c>
      <c r="D959" s="376">
        <f>D960+D983+D993+D1003+D1008+D1015+D1020</f>
        <v>9816</v>
      </c>
      <c r="E959" s="336">
        <f t="shared" si="32"/>
        <v>9736</v>
      </c>
      <c r="F959" s="378">
        <f>F960+F983+F993+F1003+F1008+F1015+F1020</f>
        <v>80</v>
      </c>
      <c r="G959" s="378">
        <f>G960+G983+G993+G1003+G1008+G1015+G1020</f>
        <v>15</v>
      </c>
      <c r="H959" s="346"/>
      <c r="I959" s="346"/>
      <c r="J959" s="345"/>
      <c r="K959" s="253"/>
    </row>
    <row r="960" spans="1:11" s="311" customFormat="1" ht="18" customHeight="1">
      <c r="A960" s="258">
        <v>21401</v>
      </c>
      <c r="B960" s="340" t="s">
        <v>1732</v>
      </c>
      <c r="C960" s="341">
        <f t="shared" si="31"/>
        <v>8985</v>
      </c>
      <c r="D960" s="344">
        <f>SUM(D961:D982)</f>
        <v>8985</v>
      </c>
      <c r="E960" s="341">
        <f t="shared" si="32"/>
        <v>8905</v>
      </c>
      <c r="F960" s="345">
        <f>SUM(F961:F982)</f>
        <v>80</v>
      </c>
      <c r="G960" s="368">
        <f>SUM(G961:G982)</f>
        <v>0</v>
      </c>
      <c r="H960" s="346"/>
      <c r="I960" s="346"/>
      <c r="J960" s="345"/>
      <c r="K960" s="253"/>
    </row>
    <row r="961" spans="1:11" s="311" customFormat="1" ht="18" customHeight="1">
      <c r="A961" s="258">
        <v>2140101</v>
      </c>
      <c r="B961" s="340" t="s">
        <v>453</v>
      </c>
      <c r="C961" s="341">
        <f t="shared" si="31"/>
        <v>154</v>
      </c>
      <c r="D961" s="344">
        <v>154</v>
      </c>
      <c r="E961" s="341">
        <f t="shared" si="32"/>
        <v>154</v>
      </c>
      <c r="F961" s="345"/>
      <c r="G961" s="345"/>
      <c r="H961" s="346"/>
      <c r="I961" s="346"/>
      <c r="J961" s="345"/>
      <c r="K961" s="253"/>
    </row>
    <row r="962" spans="1:12" s="311" customFormat="1" ht="25.5" customHeight="1" hidden="1">
      <c r="A962" s="258">
        <v>2140102</v>
      </c>
      <c r="B962" s="381" t="s">
        <v>454</v>
      </c>
      <c r="C962" s="341">
        <f t="shared" si="31"/>
        <v>0</v>
      </c>
      <c r="D962" s="342"/>
      <c r="E962" s="341">
        <f t="shared" si="32"/>
        <v>0</v>
      </c>
      <c r="F962" s="357"/>
      <c r="G962" s="357"/>
      <c r="H962" s="343"/>
      <c r="I962" s="343"/>
      <c r="J962" s="357"/>
      <c r="K962" s="253"/>
      <c r="L962" s="310"/>
    </row>
    <row r="963" spans="1:11" s="311" customFormat="1" ht="25.5" customHeight="1" hidden="1">
      <c r="A963" s="258">
        <v>2140103</v>
      </c>
      <c r="B963" s="381" t="s">
        <v>455</v>
      </c>
      <c r="C963" s="341">
        <f t="shared" si="31"/>
        <v>0</v>
      </c>
      <c r="D963" s="342"/>
      <c r="E963" s="341">
        <f t="shared" si="32"/>
        <v>0</v>
      </c>
      <c r="F963" s="357"/>
      <c r="G963" s="357"/>
      <c r="H963" s="343"/>
      <c r="I963" s="343"/>
      <c r="J963" s="357"/>
      <c r="K963" s="253"/>
    </row>
    <row r="964" spans="1:11" s="311" customFormat="1" ht="18" customHeight="1">
      <c r="A964" s="258">
        <v>2140104</v>
      </c>
      <c r="B964" s="340" t="s">
        <v>1733</v>
      </c>
      <c r="C964" s="341">
        <f t="shared" si="31"/>
        <v>6498</v>
      </c>
      <c r="D964" s="344">
        <v>6498</v>
      </c>
      <c r="E964" s="341">
        <f t="shared" si="32"/>
        <v>6498</v>
      </c>
      <c r="F964" s="345"/>
      <c r="G964" s="345"/>
      <c r="H964" s="346"/>
      <c r="I964" s="346"/>
      <c r="J964" s="345"/>
      <c r="K964" s="253"/>
    </row>
    <row r="965" spans="1:11" s="311" customFormat="1" ht="18" customHeight="1">
      <c r="A965" s="258">
        <v>2140106</v>
      </c>
      <c r="B965" s="340" t="s">
        <v>1734</v>
      </c>
      <c r="C965" s="341">
        <f aca="true" t="shared" si="33" ref="C965:C1028">E965+F965+G965</f>
        <v>153</v>
      </c>
      <c r="D965" s="344">
        <v>153</v>
      </c>
      <c r="E965" s="341">
        <f aca="true" t="shared" si="34" ref="E965:E1028">D965-F965</f>
        <v>153</v>
      </c>
      <c r="F965" s="345"/>
      <c r="G965" s="345"/>
      <c r="H965" s="346"/>
      <c r="I965" s="346"/>
      <c r="J965" s="345"/>
      <c r="K965" s="253"/>
    </row>
    <row r="966" spans="1:11" s="311" customFormat="1" ht="25.5" customHeight="1" hidden="1">
      <c r="A966" s="258">
        <v>2140109</v>
      </c>
      <c r="B966" s="381" t="s">
        <v>1735</v>
      </c>
      <c r="C966" s="341">
        <f t="shared" si="33"/>
        <v>0</v>
      </c>
      <c r="D966" s="344"/>
      <c r="E966" s="341">
        <f t="shared" si="34"/>
        <v>0</v>
      </c>
      <c r="F966" s="363"/>
      <c r="G966" s="363"/>
      <c r="H966" s="364"/>
      <c r="I966" s="364"/>
      <c r="J966" s="363"/>
      <c r="K966" s="253"/>
    </row>
    <row r="967" spans="1:11" s="311" customFormat="1" ht="25.5" customHeight="1" hidden="1">
      <c r="A967" s="258">
        <v>2140110</v>
      </c>
      <c r="B967" s="381" t="s">
        <v>1736</v>
      </c>
      <c r="C967" s="341">
        <f t="shared" si="33"/>
        <v>0</v>
      </c>
      <c r="D967" s="344"/>
      <c r="E967" s="341">
        <f t="shared" si="34"/>
        <v>0</v>
      </c>
      <c r="F967" s="363"/>
      <c r="G967" s="363"/>
      <c r="H967" s="364"/>
      <c r="I967" s="364"/>
      <c r="J967" s="363"/>
      <c r="K967" s="253"/>
    </row>
    <row r="968" spans="1:11" s="311" customFormat="1" ht="25.5" customHeight="1" hidden="1">
      <c r="A968" s="258">
        <v>2140111</v>
      </c>
      <c r="B968" s="381" t="s">
        <v>1737</v>
      </c>
      <c r="C968" s="341">
        <f t="shared" si="33"/>
        <v>0</v>
      </c>
      <c r="D968" s="344"/>
      <c r="E968" s="341">
        <f t="shared" si="34"/>
        <v>0</v>
      </c>
      <c r="F968" s="363"/>
      <c r="G968" s="363"/>
      <c r="H968" s="364"/>
      <c r="I968" s="364"/>
      <c r="J968" s="363"/>
      <c r="K968" s="253"/>
    </row>
    <row r="969" spans="1:11" s="311" customFormat="1" ht="18" customHeight="1">
      <c r="A969" s="258">
        <v>2140112</v>
      </c>
      <c r="B969" s="340" t="s">
        <v>1738</v>
      </c>
      <c r="C969" s="341">
        <f t="shared" si="33"/>
        <v>2100</v>
      </c>
      <c r="D969" s="344">
        <v>2100</v>
      </c>
      <c r="E969" s="341">
        <f t="shared" si="34"/>
        <v>2100</v>
      </c>
      <c r="F969" s="345"/>
      <c r="G969" s="345"/>
      <c r="H969" s="346"/>
      <c r="I969" s="346"/>
      <c r="J969" s="345"/>
      <c r="K969" s="253"/>
    </row>
    <row r="970" spans="1:11" s="311" customFormat="1" ht="25.5" customHeight="1" hidden="1">
      <c r="A970" s="258">
        <v>2140114</v>
      </c>
      <c r="B970" s="381" t="s">
        <v>1739</v>
      </c>
      <c r="C970" s="341">
        <f t="shared" si="33"/>
        <v>0</v>
      </c>
      <c r="D970" s="344"/>
      <c r="E970" s="341">
        <f t="shared" si="34"/>
        <v>0</v>
      </c>
      <c r="F970" s="363"/>
      <c r="G970" s="363"/>
      <c r="H970" s="364"/>
      <c r="I970" s="364"/>
      <c r="J970" s="363"/>
      <c r="K970" s="253"/>
    </row>
    <row r="971" spans="1:11" s="311" customFormat="1" ht="25.5" customHeight="1" hidden="1">
      <c r="A971" s="258">
        <v>2140122</v>
      </c>
      <c r="B971" s="381" t="s">
        <v>1740</v>
      </c>
      <c r="C971" s="341">
        <f t="shared" si="33"/>
        <v>0</v>
      </c>
      <c r="D971" s="344"/>
      <c r="E971" s="341">
        <f t="shared" si="34"/>
        <v>0</v>
      </c>
      <c r="F971" s="363"/>
      <c r="G971" s="363"/>
      <c r="H971" s="364"/>
      <c r="I971" s="364"/>
      <c r="J971" s="363"/>
      <c r="K971" s="253"/>
    </row>
    <row r="972" spans="1:11" s="311" customFormat="1" ht="25.5" customHeight="1" hidden="1">
      <c r="A972" s="258">
        <v>2140123</v>
      </c>
      <c r="B972" s="381" t="s">
        <v>1741</v>
      </c>
      <c r="C972" s="341">
        <f t="shared" si="33"/>
        <v>0</v>
      </c>
      <c r="D972" s="344"/>
      <c r="E972" s="341">
        <f t="shared" si="34"/>
        <v>0</v>
      </c>
      <c r="F972" s="363"/>
      <c r="G972" s="363"/>
      <c r="H972" s="364"/>
      <c r="I972" s="364"/>
      <c r="J972" s="363"/>
      <c r="K972" s="253"/>
    </row>
    <row r="973" spans="1:11" s="311" customFormat="1" ht="25.5" customHeight="1" hidden="1">
      <c r="A973" s="258">
        <v>2140127</v>
      </c>
      <c r="B973" s="381" t="s">
        <v>1742</v>
      </c>
      <c r="C973" s="341">
        <f t="shared" si="33"/>
        <v>0</v>
      </c>
      <c r="D973" s="344"/>
      <c r="E973" s="341">
        <f t="shared" si="34"/>
        <v>0</v>
      </c>
      <c r="F973" s="363"/>
      <c r="G973" s="363"/>
      <c r="H973" s="364"/>
      <c r="I973" s="364"/>
      <c r="J973" s="363"/>
      <c r="K973" s="253"/>
    </row>
    <row r="974" spans="1:11" s="311" customFormat="1" ht="25.5" customHeight="1" hidden="1">
      <c r="A974" s="258">
        <v>2140128</v>
      </c>
      <c r="B974" s="381" t="s">
        <v>1743</v>
      </c>
      <c r="C974" s="341">
        <f t="shared" si="33"/>
        <v>0</v>
      </c>
      <c r="D974" s="344"/>
      <c r="E974" s="341">
        <f t="shared" si="34"/>
        <v>0</v>
      </c>
      <c r="F974" s="363"/>
      <c r="G974" s="363"/>
      <c r="H974" s="364"/>
      <c r="I974" s="364"/>
      <c r="J974" s="363"/>
      <c r="K974" s="253"/>
    </row>
    <row r="975" spans="1:11" s="311" customFormat="1" ht="25.5" customHeight="1" hidden="1">
      <c r="A975" s="258">
        <v>2140129</v>
      </c>
      <c r="B975" s="381" t="s">
        <v>1744</v>
      </c>
      <c r="C975" s="341">
        <f t="shared" si="33"/>
        <v>0</v>
      </c>
      <c r="D975" s="344"/>
      <c r="E975" s="341">
        <f t="shared" si="34"/>
        <v>0</v>
      </c>
      <c r="F975" s="363"/>
      <c r="G975" s="363"/>
      <c r="H975" s="364"/>
      <c r="I975" s="364"/>
      <c r="J975" s="363"/>
      <c r="K975" s="253"/>
    </row>
    <row r="976" spans="1:11" s="311" customFormat="1" ht="25.5" customHeight="1" hidden="1">
      <c r="A976" s="258">
        <v>2140130</v>
      </c>
      <c r="B976" s="381" t="s">
        <v>1745</v>
      </c>
      <c r="C976" s="341">
        <f t="shared" si="33"/>
        <v>0</v>
      </c>
      <c r="D976" s="362"/>
      <c r="E976" s="341">
        <f t="shared" si="34"/>
        <v>0</v>
      </c>
      <c r="F976" s="363"/>
      <c r="G976" s="363"/>
      <c r="H976" s="364"/>
      <c r="I976" s="364"/>
      <c r="J976" s="363"/>
      <c r="K976" s="253"/>
    </row>
    <row r="977" spans="1:11" s="311" customFormat="1" ht="25.5" customHeight="1" hidden="1">
      <c r="A977" s="258">
        <v>2140131</v>
      </c>
      <c r="B977" s="381" t="s">
        <v>1746</v>
      </c>
      <c r="C977" s="341">
        <f t="shared" si="33"/>
        <v>0</v>
      </c>
      <c r="D977" s="362"/>
      <c r="E977" s="341">
        <f t="shared" si="34"/>
        <v>0</v>
      </c>
      <c r="F977" s="363"/>
      <c r="G977" s="363"/>
      <c r="H977" s="364"/>
      <c r="I977" s="364"/>
      <c r="J977" s="363"/>
      <c r="K977" s="253"/>
    </row>
    <row r="978" spans="1:11" s="311" customFormat="1" ht="25.5" customHeight="1" hidden="1">
      <c r="A978" s="258">
        <v>2140133</v>
      </c>
      <c r="B978" s="381" t="s">
        <v>1747</v>
      </c>
      <c r="C978" s="341">
        <f t="shared" si="33"/>
        <v>0</v>
      </c>
      <c r="D978" s="362"/>
      <c r="E978" s="341">
        <f t="shared" si="34"/>
        <v>0</v>
      </c>
      <c r="F978" s="363"/>
      <c r="G978" s="363"/>
      <c r="H978" s="364"/>
      <c r="I978" s="364"/>
      <c r="J978" s="363"/>
      <c r="K978" s="253"/>
    </row>
    <row r="979" spans="1:11" s="311" customFormat="1" ht="25.5" customHeight="1" hidden="1">
      <c r="A979" s="258">
        <v>2140136</v>
      </c>
      <c r="B979" s="381" t="s">
        <v>1748</v>
      </c>
      <c r="C979" s="341">
        <f t="shared" si="33"/>
        <v>0</v>
      </c>
      <c r="D979" s="362"/>
      <c r="E979" s="341">
        <f t="shared" si="34"/>
        <v>0</v>
      </c>
      <c r="F979" s="363"/>
      <c r="G979" s="363"/>
      <c r="H979" s="364"/>
      <c r="I979" s="364"/>
      <c r="J979" s="363"/>
      <c r="K979" s="253"/>
    </row>
    <row r="980" spans="1:11" s="311" customFormat="1" ht="25.5" customHeight="1" hidden="1">
      <c r="A980" s="258">
        <v>2140138</v>
      </c>
      <c r="B980" s="381" t="s">
        <v>1749</v>
      </c>
      <c r="C980" s="341">
        <f t="shared" si="33"/>
        <v>0</v>
      </c>
      <c r="D980" s="362"/>
      <c r="E980" s="341">
        <f t="shared" si="34"/>
        <v>0</v>
      </c>
      <c r="F980" s="363"/>
      <c r="G980" s="363"/>
      <c r="H980" s="364"/>
      <c r="I980" s="364"/>
      <c r="J980" s="363"/>
      <c r="K980" s="253"/>
    </row>
    <row r="981" spans="1:11" s="311" customFormat="1" ht="25.5" customHeight="1" hidden="1">
      <c r="A981" s="258">
        <v>2140139</v>
      </c>
      <c r="B981" s="381" t="s">
        <v>1750</v>
      </c>
      <c r="C981" s="341">
        <f t="shared" si="33"/>
        <v>0</v>
      </c>
      <c r="D981" s="362"/>
      <c r="E981" s="341">
        <f t="shared" si="34"/>
        <v>0</v>
      </c>
      <c r="F981" s="363"/>
      <c r="G981" s="363"/>
      <c r="H981" s="364"/>
      <c r="I981" s="364"/>
      <c r="J981" s="363"/>
      <c r="K981" s="253"/>
    </row>
    <row r="982" spans="1:11" s="311" customFormat="1" ht="18" customHeight="1">
      <c r="A982" s="258">
        <v>2140199</v>
      </c>
      <c r="B982" s="340" t="s">
        <v>1751</v>
      </c>
      <c r="C982" s="341">
        <f t="shared" si="33"/>
        <v>80</v>
      </c>
      <c r="D982" s="344">
        <v>80</v>
      </c>
      <c r="E982" s="367">
        <f t="shared" si="34"/>
        <v>0</v>
      </c>
      <c r="F982" s="345">
        <v>80</v>
      </c>
      <c r="G982" s="345"/>
      <c r="H982" s="346"/>
      <c r="I982" s="346"/>
      <c r="J982" s="345"/>
      <c r="K982" s="253"/>
    </row>
    <row r="983" spans="1:11" s="311" customFormat="1" ht="25.5" customHeight="1" hidden="1">
      <c r="A983" s="258">
        <v>21402</v>
      </c>
      <c r="B983" s="379" t="s">
        <v>1752</v>
      </c>
      <c r="C983" s="341">
        <f t="shared" si="33"/>
        <v>0</v>
      </c>
      <c r="D983" s="342">
        <f>SUM(D984:D992)</f>
        <v>0</v>
      </c>
      <c r="E983" s="341">
        <f t="shared" si="34"/>
        <v>0</v>
      </c>
      <c r="F983" s="341">
        <f>SUM(F984:F992)</f>
        <v>0</v>
      </c>
      <c r="G983" s="341">
        <f>SUM(G984:G992)</f>
        <v>0</v>
      </c>
      <c r="H983" s="364"/>
      <c r="I983" s="364"/>
      <c r="J983" s="363"/>
      <c r="K983" s="253"/>
    </row>
    <row r="984" spans="1:11" s="311" customFormat="1" ht="25.5" customHeight="1" hidden="1">
      <c r="A984" s="258">
        <v>2140201</v>
      </c>
      <c r="B984" s="381" t="s">
        <v>453</v>
      </c>
      <c r="C984" s="341">
        <f t="shared" si="33"/>
        <v>0</v>
      </c>
      <c r="D984" s="362"/>
      <c r="E984" s="341">
        <f t="shared" si="34"/>
        <v>0</v>
      </c>
      <c r="F984" s="363"/>
      <c r="G984" s="363"/>
      <c r="H984" s="364"/>
      <c r="I984" s="364"/>
      <c r="J984" s="363"/>
      <c r="K984" s="253"/>
    </row>
    <row r="985" spans="1:11" s="311" customFormat="1" ht="25.5" customHeight="1" hidden="1">
      <c r="A985" s="258">
        <v>2140202</v>
      </c>
      <c r="B985" s="381" t="s">
        <v>454</v>
      </c>
      <c r="C985" s="341">
        <f t="shared" si="33"/>
        <v>0</v>
      </c>
      <c r="D985" s="362"/>
      <c r="E985" s="341">
        <f t="shared" si="34"/>
        <v>0</v>
      </c>
      <c r="F985" s="363"/>
      <c r="G985" s="363"/>
      <c r="H985" s="364"/>
      <c r="I985" s="364"/>
      <c r="J985" s="363"/>
      <c r="K985" s="253"/>
    </row>
    <row r="986" spans="1:11" s="311" customFormat="1" ht="25.5" customHeight="1" hidden="1">
      <c r="A986" s="258">
        <v>2140203</v>
      </c>
      <c r="B986" s="381" t="s">
        <v>455</v>
      </c>
      <c r="C986" s="341">
        <f t="shared" si="33"/>
        <v>0</v>
      </c>
      <c r="D986" s="342"/>
      <c r="E986" s="341">
        <f t="shared" si="34"/>
        <v>0</v>
      </c>
      <c r="F986" s="357"/>
      <c r="G986" s="357"/>
      <c r="H986" s="341"/>
      <c r="I986" s="341"/>
      <c r="J986" s="363"/>
      <c r="K986" s="253"/>
    </row>
    <row r="987" spans="1:11" s="311" customFormat="1" ht="25.5" customHeight="1" hidden="1">
      <c r="A987" s="258">
        <v>2140204</v>
      </c>
      <c r="B987" s="381" t="s">
        <v>1753</v>
      </c>
      <c r="C987" s="341">
        <f t="shared" si="33"/>
        <v>0</v>
      </c>
      <c r="D987" s="362"/>
      <c r="E987" s="341">
        <f t="shared" si="34"/>
        <v>0</v>
      </c>
      <c r="F987" s="363"/>
      <c r="G987" s="363"/>
      <c r="H987" s="364"/>
      <c r="I987" s="364"/>
      <c r="J987" s="363"/>
      <c r="K987" s="253"/>
    </row>
    <row r="988" spans="1:11" s="311" customFormat="1" ht="25.5" customHeight="1" hidden="1">
      <c r="A988" s="258">
        <v>2140205</v>
      </c>
      <c r="B988" s="381" t="s">
        <v>1754</v>
      </c>
      <c r="C988" s="341">
        <f t="shared" si="33"/>
        <v>0</v>
      </c>
      <c r="D988" s="362"/>
      <c r="E988" s="341">
        <f t="shared" si="34"/>
        <v>0</v>
      </c>
      <c r="F988" s="363"/>
      <c r="G988" s="363"/>
      <c r="H988" s="364"/>
      <c r="I988" s="364"/>
      <c r="J988" s="363"/>
      <c r="K988" s="253"/>
    </row>
    <row r="989" spans="1:11" s="311" customFormat="1" ht="25.5" customHeight="1" hidden="1">
      <c r="A989" s="258">
        <v>2140206</v>
      </c>
      <c r="B989" s="381" t="s">
        <v>1755</v>
      </c>
      <c r="C989" s="341">
        <f t="shared" si="33"/>
        <v>0</v>
      </c>
      <c r="D989" s="362"/>
      <c r="E989" s="341">
        <f t="shared" si="34"/>
        <v>0</v>
      </c>
      <c r="F989" s="363"/>
      <c r="G989" s="363"/>
      <c r="H989" s="364"/>
      <c r="I989" s="364"/>
      <c r="J989" s="363"/>
      <c r="K989" s="253"/>
    </row>
    <row r="990" spans="1:11" s="311" customFormat="1" ht="25.5" customHeight="1" hidden="1">
      <c r="A990" s="258">
        <v>2140207</v>
      </c>
      <c r="B990" s="381" t="s">
        <v>1756</v>
      </c>
      <c r="C990" s="341">
        <f t="shared" si="33"/>
        <v>0</v>
      </c>
      <c r="D990" s="362"/>
      <c r="E990" s="341">
        <f t="shared" si="34"/>
        <v>0</v>
      </c>
      <c r="F990" s="363"/>
      <c r="G990" s="363"/>
      <c r="H990" s="364"/>
      <c r="I990" s="364"/>
      <c r="J990" s="363"/>
      <c r="K990" s="253"/>
    </row>
    <row r="991" spans="1:11" s="311" customFormat="1" ht="25.5" customHeight="1" hidden="1">
      <c r="A991" s="258">
        <v>2140208</v>
      </c>
      <c r="B991" s="381" t="s">
        <v>1757</v>
      </c>
      <c r="C991" s="341">
        <f t="shared" si="33"/>
        <v>0</v>
      </c>
      <c r="D991" s="362"/>
      <c r="E991" s="341">
        <f t="shared" si="34"/>
        <v>0</v>
      </c>
      <c r="F991" s="363"/>
      <c r="G991" s="363"/>
      <c r="H991" s="364"/>
      <c r="I991" s="364"/>
      <c r="J991" s="363"/>
      <c r="K991" s="253"/>
    </row>
    <row r="992" spans="1:11" s="311" customFormat="1" ht="25.5" customHeight="1" hidden="1">
      <c r="A992" s="258">
        <v>2140299</v>
      </c>
      <c r="B992" s="381" t="s">
        <v>1758</v>
      </c>
      <c r="C992" s="341">
        <f t="shared" si="33"/>
        <v>0</v>
      </c>
      <c r="D992" s="362"/>
      <c r="E992" s="341">
        <f t="shared" si="34"/>
        <v>0</v>
      </c>
      <c r="F992" s="363"/>
      <c r="G992" s="363"/>
      <c r="H992" s="364"/>
      <c r="I992" s="364"/>
      <c r="J992" s="363"/>
      <c r="K992" s="253"/>
    </row>
    <row r="993" spans="1:11" s="311" customFormat="1" ht="25.5" customHeight="1" hidden="1">
      <c r="A993" s="258">
        <v>21403</v>
      </c>
      <c r="B993" s="379" t="s">
        <v>1759</v>
      </c>
      <c r="C993" s="341">
        <f t="shared" si="33"/>
        <v>0</v>
      </c>
      <c r="D993" s="342">
        <f>SUM(D994:D1002)</f>
        <v>0</v>
      </c>
      <c r="E993" s="341">
        <f t="shared" si="34"/>
        <v>0</v>
      </c>
      <c r="F993" s="341">
        <f>SUM(F994:F1002)</f>
        <v>0</v>
      </c>
      <c r="G993" s="341">
        <f>SUM(G994:G1002)</f>
        <v>0</v>
      </c>
      <c r="H993" s="364"/>
      <c r="I993" s="364"/>
      <c r="J993" s="363"/>
      <c r="K993" s="253"/>
    </row>
    <row r="994" spans="1:11" s="311" customFormat="1" ht="25.5" customHeight="1" hidden="1">
      <c r="A994" s="258">
        <v>2140301</v>
      </c>
      <c r="B994" s="381" t="s">
        <v>453</v>
      </c>
      <c r="C994" s="341">
        <f t="shared" si="33"/>
        <v>0</v>
      </c>
      <c r="D994" s="362"/>
      <c r="E994" s="341">
        <f t="shared" si="34"/>
        <v>0</v>
      </c>
      <c r="F994" s="366"/>
      <c r="G994" s="366"/>
      <c r="H994" s="380"/>
      <c r="I994" s="380"/>
      <c r="J994" s="366"/>
      <c r="K994" s="253"/>
    </row>
    <row r="995" spans="1:11" s="311" customFormat="1" ht="25.5" customHeight="1" hidden="1">
      <c r="A995" s="258">
        <v>2140302</v>
      </c>
      <c r="B995" s="381" t="s">
        <v>454</v>
      </c>
      <c r="C995" s="341">
        <f t="shared" si="33"/>
        <v>0</v>
      </c>
      <c r="D995" s="362"/>
      <c r="E995" s="341">
        <f t="shared" si="34"/>
        <v>0</v>
      </c>
      <c r="F995" s="363"/>
      <c r="G995" s="363"/>
      <c r="H995" s="364"/>
      <c r="I995" s="364"/>
      <c r="J995" s="363"/>
      <c r="K995" s="253"/>
    </row>
    <row r="996" spans="1:11" s="311" customFormat="1" ht="25.5" customHeight="1" hidden="1">
      <c r="A996" s="258">
        <v>2140303</v>
      </c>
      <c r="B996" s="381" t="s">
        <v>455</v>
      </c>
      <c r="C996" s="341">
        <f t="shared" si="33"/>
        <v>0</v>
      </c>
      <c r="D996" s="342"/>
      <c r="E996" s="341">
        <f t="shared" si="34"/>
        <v>0</v>
      </c>
      <c r="F996" s="357"/>
      <c r="G996" s="357"/>
      <c r="H996" s="341"/>
      <c r="I996" s="341"/>
      <c r="J996" s="363"/>
      <c r="K996" s="253"/>
    </row>
    <row r="997" spans="1:11" s="311" customFormat="1" ht="25.5" customHeight="1" hidden="1">
      <c r="A997" s="258">
        <v>2140304</v>
      </c>
      <c r="B997" s="381" t="s">
        <v>1760</v>
      </c>
      <c r="C997" s="341">
        <f t="shared" si="33"/>
        <v>0</v>
      </c>
      <c r="D997" s="362"/>
      <c r="E997" s="341">
        <f t="shared" si="34"/>
        <v>0</v>
      </c>
      <c r="F997" s="363"/>
      <c r="G997" s="363"/>
      <c r="H997" s="364"/>
      <c r="I997" s="364"/>
      <c r="J997" s="363"/>
      <c r="K997" s="253"/>
    </row>
    <row r="998" spans="1:11" s="311" customFormat="1" ht="25.5" customHeight="1" hidden="1">
      <c r="A998" s="258">
        <v>2140305</v>
      </c>
      <c r="B998" s="381" t="s">
        <v>1761</v>
      </c>
      <c r="C998" s="341">
        <f t="shared" si="33"/>
        <v>0</v>
      </c>
      <c r="D998" s="362"/>
      <c r="E998" s="341">
        <f t="shared" si="34"/>
        <v>0</v>
      </c>
      <c r="F998" s="363"/>
      <c r="G998" s="363"/>
      <c r="H998" s="364"/>
      <c r="I998" s="364"/>
      <c r="J998" s="363"/>
      <c r="K998" s="253"/>
    </row>
    <row r="999" spans="1:11" s="311" customFormat="1" ht="25.5" customHeight="1" hidden="1">
      <c r="A999" s="258">
        <v>2140306</v>
      </c>
      <c r="B999" s="381" t="s">
        <v>1762</v>
      </c>
      <c r="C999" s="341">
        <f t="shared" si="33"/>
        <v>0</v>
      </c>
      <c r="D999" s="362"/>
      <c r="E999" s="341">
        <f t="shared" si="34"/>
        <v>0</v>
      </c>
      <c r="F999" s="363"/>
      <c r="G999" s="363"/>
      <c r="H999" s="364"/>
      <c r="I999" s="364"/>
      <c r="J999" s="363"/>
      <c r="K999" s="253"/>
    </row>
    <row r="1000" spans="1:11" s="311" customFormat="1" ht="25.5" customHeight="1" hidden="1">
      <c r="A1000" s="258">
        <v>2140307</v>
      </c>
      <c r="B1000" s="381" t="s">
        <v>1763</v>
      </c>
      <c r="C1000" s="341">
        <f t="shared" si="33"/>
        <v>0</v>
      </c>
      <c r="D1000" s="362"/>
      <c r="E1000" s="341">
        <f t="shared" si="34"/>
        <v>0</v>
      </c>
      <c r="F1000" s="363"/>
      <c r="G1000" s="363"/>
      <c r="H1000" s="364"/>
      <c r="I1000" s="364"/>
      <c r="J1000" s="363"/>
      <c r="K1000" s="253"/>
    </row>
    <row r="1001" spans="1:11" s="311" customFormat="1" ht="25.5" customHeight="1" hidden="1">
      <c r="A1001" s="258">
        <v>2140308</v>
      </c>
      <c r="B1001" s="381" t="s">
        <v>1764</v>
      </c>
      <c r="C1001" s="341">
        <f t="shared" si="33"/>
        <v>0</v>
      </c>
      <c r="D1001" s="362"/>
      <c r="E1001" s="341">
        <f t="shared" si="34"/>
        <v>0</v>
      </c>
      <c r="F1001" s="363"/>
      <c r="G1001" s="363"/>
      <c r="H1001" s="364"/>
      <c r="I1001" s="364"/>
      <c r="J1001" s="363"/>
      <c r="K1001" s="253"/>
    </row>
    <row r="1002" spans="1:11" s="311" customFormat="1" ht="25.5" customHeight="1" hidden="1">
      <c r="A1002" s="258">
        <v>2140399</v>
      </c>
      <c r="B1002" s="381" t="s">
        <v>1765</v>
      </c>
      <c r="C1002" s="341">
        <f t="shared" si="33"/>
        <v>0</v>
      </c>
      <c r="D1002" s="362"/>
      <c r="E1002" s="341">
        <f t="shared" si="34"/>
        <v>0</v>
      </c>
      <c r="F1002" s="363"/>
      <c r="G1002" s="363"/>
      <c r="H1002" s="364"/>
      <c r="I1002" s="364"/>
      <c r="J1002" s="363"/>
      <c r="K1002" s="253"/>
    </row>
    <row r="1003" spans="1:11" s="311" customFormat="1" ht="25.5" customHeight="1" hidden="1">
      <c r="A1003" s="258">
        <v>21404</v>
      </c>
      <c r="B1003" s="384" t="s">
        <v>1766</v>
      </c>
      <c r="C1003" s="341">
        <f t="shared" si="33"/>
        <v>0</v>
      </c>
      <c r="D1003" s="342">
        <f>SUM(D1004:D1007)</f>
        <v>0</v>
      </c>
      <c r="E1003" s="341">
        <f t="shared" si="34"/>
        <v>0</v>
      </c>
      <c r="F1003" s="341">
        <f>SUM(F1004:F1007)</f>
        <v>0</v>
      </c>
      <c r="G1003" s="341">
        <f>SUM(G1004:G1007)</f>
        <v>0</v>
      </c>
      <c r="H1003" s="364"/>
      <c r="I1003" s="364"/>
      <c r="J1003" s="363"/>
      <c r="K1003" s="253"/>
    </row>
    <row r="1004" spans="1:11" s="311" customFormat="1" ht="25.5" customHeight="1" hidden="1">
      <c r="A1004" s="258">
        <v>2140401</v>
      </c>
      <c r="B1004" s="384" t="s">
        <v>1767</v>
      </c>
      <c r="C1004" s="341">
        <f t="shared" si="33"/>
        <v>0</v>
      </c>
      <c r="D1004" s="362"/>
      <c r="E1004" s="341">
        <f t="shared" si="34"/>
        <v>0</v>
      </c>
      <c r="F1004" s="363"/>
      <c r="G1004" s="363"/>
      <c r="H1004" s="364"/>
      <c r="I1004" s="364"/>
      <c r="J1004" s="363"/>
      <c r="K1004" s="253"/>
    </row>
    <row r="1005" spans="1:11" s="311" customFormat="1" ht="25.5" customHeight="1" hidden="1">
      <c r="A1005" s="258">
        <v>2140402</v>
      </c>
      <c r="B1005" s="384" t="s">
        <v>1768</v>
      </c>
      <c r="C1005" s="341">
        <f t="shared" si="33"/>
        <v>0</v>
      </c>
      <c r="D1005" s="362"/>
      <c r="E1005" s="341">
        <f t="shared" si="34"/>
        <v>0</v>
      </c>
      <c r="F1005" s="363"/>
      <c r="G1005" s="363"/>
      <c r="H1005" s="364"/>
      <c r="I1005" s="364"/>
      <c r="J1005" s="363"/>
      <c r="K1005" s="253"/>
    </row>
    <row r="1006" spans="1:11" s="311" customFormat="1" ht="25.5" customHeight="1" hidden="1">
      <c r="A1006" s="258">
        <v>2140403</v>
      </c>
      <c r="B1006" s="384" t="s">
        <v>1769</v>
      </c>
      <c r="C1006" s="341">
        <f t="shared" si="33"/>
        <v>0</v>
      </c>
      <c r="D1006" s="342"/>
      <c r="E1006" s="341">
        <f t="shared" si="34"/>
        <v>0</v>
      </c>
      <c r="F1006" s="357"/>
      <c r="G1006" s="357"/>
      <c r="H1006" s="343"/>
      <c r="I1006" s="343"/>
      <c r="J1006" s="357"/>
      <c r="K1006" s="253"/>
    </row>
    <row r="1007" spans="1:11" s="311" customFormat="1" ht="25.5" customHeight="1" hidden="1">
      <c r="A1007" s="258">
        <v>2140499</v>
      </c>
      <c r="B1007" s="384" t="s">
        <v>1770</v>
      </c>
      <c r="C1007" s="341">
        <f t="shared" si="33"/>
        <v>0</v>
      </c>
      <c r="D1007" s="362"/>
      <c r="E1007" s="341">
        <f t="shared" si="34"/>
        <v>0</v>
      </c>
      <c r="F1007" s="363"/>
      <c r="G1007" s="363"/>
      <c r="H1007" s="364"/>
      <c r="I1007" s="364"/>
      <c r="J1007" s="363"/>
      <c r="K1007" s="253"/>
    </row>
    <row r="1008" spans="1:11" s="311" customFormat="1" ht="18" customHeight="1">
      <c r="A1008" s="258">
        <v>21405</v>
      </c>
      <c r="B1008" s="340" t="s">
        <v>1771</v>
      </c>
      <c r="C1008" s="341">
        <f t="shared" si="33"/>
        <v>46</v>
      </c>
      <c r="D1008" s="344">
        <f>SUM(D1009:D1014)</f>
        <v>31</v>
      </c>
      <c r="E1008" s="341">
        <f t="shared" si="34"/>
        <v>31</v>
      </c>
      <c r="F1008" s="368">
        <f>SUM(F1009:F1014)</f>
        <v>0</v>
      </c>
      <c r="G1008" s="345">
        <f>SUM(G1009:G1014)</f>
        <v>15</v>
      </c>
      <c r="H1008" s="346"/>
      <c r="I1008" s="346"/>
      <c r="J1008" s="345"/>
      <c r="K1008" s="253"/>
    </row>
    <row r="1009" spans="1:11" s="311" customFormat="1" ht="25.5" customHeight="1" hidden="1">
      <c r="A1009" s="258">
        <v>2140501</v>
      </c>
      <c r="B1009" s="384" t="s">
        <v>453</v>
      </c>
      <c r="C1009" s="341">
        <f t="shared" si="33"/>
        <v>0</v>
      </c>
      <c r="D1009" s="362"/>
      <c r="E1009" s="341">
        <f t="shared" si="34"/>
        <v>0</v>
      </c>
      <c r="F1009" s="369"/>
      <c r="G1009" s="363"/>
      <c r="H1009" s="364"/>
      <c r="I1009" s="364"/>
      <c r="J1009" s="363"/>
      <c r="K1009" s="253"/>
    </row>
    <row r="1010" spans="1:11" s="311" customFormat="1" ht="25.5" customHeight="1" hidden="1">
      <c r="A1010" s="258">
        <v>2140502</v>
      </c>
      <c r="B1010" s="384" t="s">
        <v>454</v>
      </c>
      <c r="C1010" s="341">
        <f t="shared" si="33"/>
        <v>0</v>
      </c>
      <c r="D1010" s="362"/>
      <c r="E1010" s="341">
        <f t="shared" si="34"/>
        <v>0</v>
      </c>
      <c r="F1010" s="369"/>
      <c r="G1010" s="363"/>
      <c r="H1010" s="364"/>
      <c r="I1010" s="364"/>
      <c r="J1010" s="363"/>
      <c r="K1010" s="253"/>
    </row>
    <row r="1011" spans="1:11" s="311" customFormat="1" ht="25.5" customHeight="1" hidden="1">
      <c r="A1011" s="258">
        <v>2140503</v>
      </c>
      <c r="B1011" s="384" t="s">
        <v>455</v>
      </c>
      <c r="C1011" s="341">
        <f t="shared" si="33"/>
        <v>0</v>
      </c>
      <c r="D1011" s="342"/>
      <c r="E1011" s="341">
        <f t="shared" si="34"/>
        <v>0</v>
      </c>
      <c r="F1011" s="372"/>
      <c r="G1011" s="357"/>
      <c r="H1011" s="343"/>
      <c r="I1011" s="343"/>
      <c r="J1011" s="357"/>
      <c r="K1011" s="253"/>
    </row>
    <row r="1012" spans="1:11" s="311" customFormat="1" ht="25.5" customHeight="1" hidden="1">
      <c r="A1012" s="258">
        <v>2140504</v>
      </c>
      <c r="B1012" s="384" t="s">
        <v>1757</v>
      </c>
      <c r="C1012" s="341">
        <f t="shared" si="33"/>
        <v>0</v>
      </c>
      <c r="D1012" s="362"/>
      <c r="E1012" s="341">
        <f t="shared" si="34"/>
        <v>0</v>
      </c>
      <c r="F1012" s="369"/>
      <c r="G1012" s="363"/>
      <c r="H1012" s="364"/>
      <c r="I1012" s="364"/>
      <c r="J1012" s="363"/>
      <c r="K1012" s="253"/>
    </row>
    <row r="1013" spans="1:11" s="311" customFormat="1" ht="25.5" customHeight="1" hidden="1">
      <c r="A1013" s="258">
        <v>2140505</v>
      </c>
      <c r="B1013" s="384" t="s">
        <v>1772</v>
      </c>
      <c r="C1013" s="341">
        <f t="shared" si="33"/>
        <v>0</v>
      </c>
      <c r="D1013" s="362"/>
      <c r="E1013" s="341">
        <f t="shared" si="34"/>
        <v>0</v>
      </c>
      <c r="F1013" s="369"/>
      <c r="G1013" s="363"/>
      <c r="H1013" s="364"/>
      <c r="I1013" s="364"/>
      <c r="J1013" s="363"/>
      <c r="K1013" s="253"/>
    </row>
    <row r="1014" spans="1:11" s="311" customFormat="1" ht="18" customHeight="1">
      <c r="A1014" s="258">
        <v>2140599</v>
      </c>
      <c r="B1014" s="340" t="s">
        <v>1773</v>
      </c>
      <c r="C1014" s="341">
        <f t="shared" si="33"/>
        <v>46</v>
      </c>
      <c r="D1014" s="344">
        <v>31</v>
      </c>
      <c r="E1014" s="341">
        <f t="shared" si="34"/>
        <v>31</v>
      </c>
      <c r="F1014" s="368"/>
      <c r="G1014" s="345">
        <v>15</v>
      </c>
      <c r="H1014" s="346"/>
      <c r="I1014" s="346"/>
      <c r="J1014" s="345"/>
      <c r="K1014" s="253"/>
    </row>
    <row r="1015" spans="1:11" s="311" customFormat="1" ht="18" customHeight="1">
      <c r="A1015" s="258">
        <v>21406</v>
      </c>
      <c r="B1015" s="340" t="s">
        <v>1774</v>
      </c>
      <c r="C1015" s="341">
        <f t="shared" si="33"/>
        <v>800</v>
      </c>
      <c r="D1015" s="344">
        <f>SUM(D1016:D1019)</f>
        <v>800</v>
      </c>
      <c r="E1015" s="341">
        <f t="shared" si="34"/>
        <v>800</v>
      </c>
      <c r="F1015" s="368">
        <f>SUM(F1016:F1019)</f>
        <v>0</v>
      </c>
      <c r="G1015" s="368">
        <f>SUM(G1016:G1019)</f>
        <v>0</v>
      </c>
      <c r="H1015" s="346"/>
      <c r="I1015" s="346"/>
      <c r="J1015" s="345"/>
      <c r="K1015" s="253"/>
    </row>
    <row r="1016" spans="1:11" s="311" customFormat="1" ht="25.5" customHeight="1" hidden="1">
      <c r="A1016" s="258">
        <v>2140601</v>
      </c>
      <c r="B1016" s="384" t="s">
        <v>1775</v>
      </c>
      <c r="C1016" s="341">
        <f t="shared" si="33"/>
        <v>0</v>
      </c>
      <c r="D1016" s="362"/>
      <c r="E1016" s="341">
        <f t="shared" si="34"/>
        <v>0</v>
      </c>
      <c r="F1016" s="383"/>
      <c r="G1016" s="383"/>
      <c r="H1016" s="380"/>
      <c r="I1016" s="380"/>
      <c r="J1016" s="366"/>
      <c r="K1016" s="253"/>
    </row>
    <row r="1017" spans="1:11" s="311" customFormat="1" ht="25.5" customHeight="1" hidden="1">
      <c r="A1017" s="258">
        <v>2140602</v>
      </c>
      <c r="B1017" s="384" t="s">
        <v>1776</v>
      </c>
      <c r="C1017" s="341">
        <f t="shared" si="33"/>
        <v>0</v>
      </c>
      <c r="D1017" s="362"/>
      <c r="E1017" s="341">
        <f t="shared" si="34"/>
        <v>0</v>
      </c>
      <c r="F1017" s="383"/>
      <c r="G1017" s="383"/>
      <c r="H1017" s="380"/>
      <c r="I1017" s="380"/>
      <c r="J1017" s="366"/>
      <c r="K1017" s="253"/>
    </row>
    <row r="1018" spans="1:11" s="311" customFormat="1" ht="25.5" customHeight="1" hidden="1">
      <c r="A1018" s="258">
        <v>2140603</v>
      </c>
      <c r="B1018" s="384" t="s">
        <v>1777</v>
      </c>
      <c r="C1018" s="341">
        <f t="shared" si="33"/>
        <v>0</v>
      </c>
      <c r="D1018" s="342"/>
      <c r="E1018" s="341">
        <f t="shared" si="34"/>
        <v>0</v>
      </c>
      <c r="F1018" s="372"/>
      <c r="G1018" s="372"/>
      <c r="H1018" s="343"/>
      <c r="I1018" s="343"/>
      <c r="J1018" s="357"/>
      <c r="K1018" s="253"/>
    </row>
    <row r="1019" spans="1:11" s="311" customFormat="1" ht="18" customHeight="1">
      <c r="A1019" s="258">
        <v>2140699</v>
      </c>
      <c r="B1019" s="340" t="s">
        <v>1778</v>
      </c>
      <c r="C1019" s="341">
        <f t="shared" si="33"/>
        <v>800</v>
      </c>
      <c r="D1019" s="344">
        <v>800</v>
      </c>
      <c r="E1019" s="341">
        <f t="shared" si="34"/>
        <v>800</v>
      </c>
      <c r="F1019" s="368"/>
      <c r="G1019" s="368"/>
      <c r="H1019" s="346"/>
      <c r="I1019" s="346"/>
      <c r="J1019" s="345"/>
      <c r="K1019" s="253"/>
    </row>
    <row r="1020" spans="1:11" s="311" customFormat="1" ht="25.5" customHeight="1" hidden="1">
      <c r="A1020" s="258">
        <v>21499</v>
      </c>
      <c r="B1020" s="384" t="s">
        <v>1779</v>
      </c>
      <c r="C1020" s="341">
        <f t="shared" si="33"/>
        <v>0</v>
      </c>
      <c r="D1020" s="342">
        <f>SUM(D1021:D1022)</f>
        <v>0</v>
      </c>
      <c r="E1020" s="341">
        <f t="shared" si="34"/>
        <v>0</v>
      </c>
      <c r="F1020" s="341">
        <f>SUM(F1021:F1022)</f>
        <v>0</v>
      </c>
      <c r="G1020" s="367">
        <f>SUM(G1021:G1022)</f>
        <v>0</v>
      </c>
      <c r="H1020" s="380"/>
      <c r="I1020" s="380"/>
      <c r="J1020" s="366"/>
      <c r="K1020" s="253"/>
    </row>
    <row r="1021" spans="1:11" s="311" customFormat="1" ht="25.5" customHeight="1" hidden="1">
      <c r="A1021" s="258">
        <v>2149901</v>
      </c>
      <c r="B1021" s="384" t="s">
        <v>1780</v>
      </c>
      <c r="C1021" s="341">
        <f t="shared" si="33"/>
        <v>0</v>
      </c>
      <c r="D1021" s="362"/>
      <c r="E1021" s="341">
        <f t="shared" si="34"/>
        <v>0</v>
      </c>
      <c r="F1021" s="366"/>
      <c r="G1021" s="383"/>
      <c r="H1021" s="380"/>
      <c r="I1021" s="380"/>
      <c r="J1021" s="366"/>
      <c r="K1021" s="253"/>
    </row>
    <row r="1022" spans="1:11" s="311" customFormat="1" ht="25.5" customHeight="1" hidden="1">
      <c r="A1022" s="258">
        <v>2149999</v>
      </c>
      <c r="B1022" s="384" t="s">
        <v>1241</v>
      </c>
      <c r="C1022" s="341">
        <f t="shared" si="33"/>
        <v>0</v>
      </c>
      <c r="D1022" s="362"/>
      <c r="E1022" s="341">
        <f t="shared" si="34"/>
        <v>0</v>
      </c>
      <c r="F1022" s="366"/>
      <c r="G1022" s="383"/>
      <c r="H1022" s="380"/>
      <c r="I1022" s="380"/>
      <c r="J1022" s="366"/>
      <c r="K1022" s="253"/>
    </row>
    <row r="1023" spans="1:11" s="311" customFormat="1" ht="18" customHeight="1">
      <c r="A1023" s="258">
        <v>215</v>
      </c>
      <c r="B1023" s="370" t="s">
        <v>1487</v>
      </c>
      <c r="C1023" s="336">
        <f t="shared" si="33"/>
        <v>1415</v>
      </c>
      <c r="D1023" s="376">
        <f>D1024+D1034+D1050+D1055+D1069+D1076+D1083</f>
        <v>1415</v>
      </c>
      <c r="E1023" s="336">
        <f t="shared" si="34"/>
        <v>1105</v>
      </c>
      <c r="F1023" s="378">
        <f>F1024+F1034+F1050+F1055+F1069+F1076+F1083</f>
        <v>310</v>
      </c>
      <c r="G1023" s="368">
        <f>G1024+G1034+G1050+G1055+G1069+G1076+G1083</f>
        <v>0</v>
      </c>
      <c r="H1023" s="346"/>
      <c r="I1023" s="346"/>
      <c r="J1023" s="345"/>
      <c r="K1023" s="253"/>
    </row>
    <row r="1024" spans="1:11" s="311" customFormat="1" ht="18" customHeight="1">
      <c r="A1024" s="258">
        <v>21501</v>
      </c>
      <c r="B1024" s="340" t="s">
        <v>1781</v>
      </c>
      <c r="C1024" s="341">
        <f t="shared" si="33"/>
        <v>886</v>
      </c>
      <c r="D1024" s="344">
        <f>SUM(D1025:D1033)</f>
        <v>886</v>
      </c>
      <c r="E1024" s="341">
        <f t="shared" si="34"/>
        <v>886</v>
      </c>
      <c r="F1024" s="368">
        <f>SUM(F1025:F1033)</f>
        <v>0</v>
      </c>
      <c r="G1024" s="368">
        <f>SUM(G1025:G1033)</f>
        <v>0</v>
      </c>
      <c r="H1024" s="346"/>
      <c r="I1024" s="346"/>
      <c r="J1024" s="345"/>
      <c r="K1024" s="253"/>
    </row>
    <row r="1025" spans="1:11" s="311" customFormat="1" ht="18" customHeight="1">
      <c r="A1025" s="258">
        <v>2150101</v>
      </c>
      <c r="B1025" s="340" t="s">
        <v>453</v>
      </c>
      <c r="C1025" s="341">
        <f t="shared" si="33"/>
        <v>355</v>
      </c>
      <c r="D1025" s="344">
        <v>355</v>
      </c>
      <c r="E1025" s="341">
        <f t="shared" si="34"/>
        <v>355</v>
      </c>
      <c r="F1025" s="368"/>
      <c r="G1025" s="368"/>
      <c r="H1025" s="346"/>
      <c r="I1025" s="346"/>
      <c r="J1025" s="345"/>
      <c r="K1025" s="253"/>
    </row>
    <row r="1026" spans="1:12" s="311" customFormat="1" ht="25.5" customHeight="1" hidden="1">
      <c r="A1026" s="258">
        <v>2150102</v>
      </c>
      <c r="B1026" s="348" t="s">
        <v>454</v>
      </c>
      <c r="C1026" s="341">
        <f t="shared" si="33"/>
        <v>0</v>
      </c>
      <c r="D1026" s="342"/>
      <c r="E1026" s="341">
        <f t="shared" si="34"/>
        <v>0</v>
      </c>
      <c r="F1026" s="372"/>
      <c r="G1026" s="372"/>
      <c r="H1026" s="357"/>
      <c r="I1026" s="357"/>
      <c r="J1026" s="357"/>
      <c r="K1026" s="253"/>
      <c r="L1026" s="310"/>
    </row>
    <row r="1027" spans="1:11" s="311" customFormat="1" ht="25.5" customHeight="1" hidden="1">
      <c r="A1027" s="258">
        <v>2150103</v>
      </c>
      <c r="B1027" s="348" t="s">
        <v>455</v>
      </c>
      <c r="C1027" s="341">
        <f t="shared" si="33"/>
        <v>0</v>
      </c>
      <c r="D1027" s="342"/>
      <c r="E1027" s="341">
        <f t="shared" si="34"/>
        <v>0</v>
      </c>
      <c r="F1027" s="372"/>
      <c r="G1027" s="372"/>
      <c r="H1027" s="343"/>
      <c r="I1027" s="343"/>
      <c r="J1027" s="357"/>
      <c r="K1027" s="253"/>
    </row>
    <row r="1028" spans="1:11" s="311" customFormat="1" ht="25.5" customHeight="1" hidden="1">
      <c r="A1028" s="258">
        <v>2150104</v>
      </c>
      <c r="B1028" s="348" t="s">
        <v>1782</v>
      </c>
      <c r="C1028" s="341">
        <f t="shared" si="33"/>
        <v>0</v>
      </c>
      <c r="D1028" s="362"/>
      <c r="E1028" s="341">
        <f t="shared" si="34"/>
        <v>0</v>
      </c>
      <c r="F1028" s="369"/>
      <c r="G1028" s="369"/>
      <c r="H1028" s="364"/>
      <c r="I1028" s="364"/>
      <c r="J1028" s="363"/>
      <c r="K1028" s="253"/>
    </row>
    <row r="1029" spans="1:11" s="311" customFormat="1" ht="25.5" customHeight="1" hidden="1">
      <c r="A1029" s="258">
        <v>2150105</v>
      </c>
      <c r="B1029" s="348" t="s">
        <v>1783</v>
      </c>
      <c r="C1029" s="341">
        <f aca="true" t="shared" si="35" ref="C1029:C1092">E1029+F1029+G1029</f>
        <v>0</v>
      </c>
      <c r="D1029" s="362"/>
      <c r="E1029" s="341">
        <f aca="true" t="shared" si="36" ref="E1029:E1092">D1029-F1029</f>
        <v>0</v>
      </c>
      <c r="F1029" s="369"/>
      <c r="G1029" s="369"/>
      <c r="H1029" s="364"/>
      <c r="I1029" s="364"/>
      <c r="J1029" s="363"/>
      <c r="K1029" s="253"/>
    </row>
    <row r="1030" spans="1:11" s="311" customFormat="1" ht="25.5" customHeight="1" hidden="1">
      <c r="A1030" s="258">
        <v>2150106</v>
      </c>
      <c r="B1030" s="348" t="s">
        <v>1784</v>
      </c>
      <c r="C1030" s="341">
        <f t="shared" si="35"/>
        <v>0</v>
      </c>
      <c r="D1030" s="362"/>
      <c r="E1030" s="341">
        <f t="shared" si="36"/>
        <v>0</v>
      </c>
      <c r="F1030" s="369"/>
      <c r="G1030" s="369"/>
      <c r="H1030" s="364"/>
      <c r="I1030" s="364"/>
      <c r="J1030" s="363"/>
      <c r="K1030" s="253"/>
    </row>
    <row r="1031" spans="1:11" s="311" customFormat="1" ht="25.5" customHeight="1" hidden="1">
      <c r="A1031" s="258">
        <v>2150107</v>
      </c>
      <c r="B1031" s="348" t="s">
        <v>1785</v>
      </c>
      <c r="C1031" s="341">
        <f t="shared" si="35"/>
        <v>0</v>
      </c>
      <c r="D1031" s="362"/>
      <c r="E1031" s="341">
        <f t="shared" si="36"/>
        <v>0</v>
      </c>
      <c r="F1031" s="369"/>
      <c r="G1031" s="369"/>
      <c r="H1031" s="364"/>
      <c r="I1031" s="364"/>
      <c r="J1031" s="363"/>
      <c r="K1031" s="253"/>
    </row>
    <row r="1032" spans="1:11" s="311" customFormat="1" ht="25.5" customHeight="1" hidden="1">
      <c r="A1032" s="258">
        <v>2150108</v>
      </c>
      <c r="B1032" s="348" t="s">
        <v>1786</v>
      </c>
      <c r="C1032" s="341">
        <f t="shared" si="35"/>
        <v>0</v>
      </c>
      <c r="D1032" s="362"/>
      <c r="E1032" s="341">
        <f t="shared" si="36"/>
        <v>0</v>
      </c>
      <c r="F1032" s="369"/>
      <c r="G1032" s="369"/>
      <c r="H1032" s="364"/>
      <c r="I1032" s="364"/>
      <c r="J1032" s="363"/>
      <c r="K1032" s="253"/>
    </row>
    <row r="1033" spans="1:11" s="311" customFormat="1" ht="18" customHeight="1">
      <c r="A1033" s="258">
        <v>2150199</v>
      </c>
      <c r="B1033" s="340" t="s">
        <v>1787</v>
      </c>
      <c r="C1033" s="341">
        <f t="shared" si="35"/>
        <v>531</v>
      </c>
      <c r="D1033" s="344">
        <v>531</v>
      </c>
      <c r="E1033" s="341">
        <f t="shared" si="36"/>
        <v>531</v>
      </c>
      <c r="F1033" s="368"/>
      <c r="G1033" s="368"/>
      <c r="H1033" s="346"/>
      <c r="I1033" s="346"/>
      <c r="J1033" s="345"/>
      <c r="K1033" s="253"/>
    </row>
    <row r="1034" spans="1:11" s="311" customFormat="1" ht="18" customHeight="1">
      <c r="A1034" s="258">
        <v>21502</v>
      </c>
      <c r="B1034" s="340" t="s">
        <v>1788</v>
      </c>
      <c r="C1034" s="341">
        <f t="shared" si="35"/>
        <v>169</v>
      </c>
      <c r="D1034" s="344">
        <f>SUM(D1035:D1049)</f>
        <v>169</v>
      </c>
      <c r="E1034" s="341">
        <f t="shared" si="36"/>
        <v>169</v>
      </c>
      <c r="F1034" s="368">
        <f>SUM(F1035:F1049)</f>
        <v>0</v>
      </c>
      <c r="G1034" s="368">
        <f>SUM(G1035:G1049)</f>
        <v>0</v>
      </c>
      <c r="H1034" s="346"/>
      <c r="I1034" s="346"/>
      <c r="J1034" s="345"/>
      <c r="K1034" s="253"/>
    </row>
    <row r="1035" spans="1:11" s="311" customFormat="1" ht="18" customHeight="1">
      <c r="A1035" s="258">
        <v>2150201</v>
      </c>
      <c r="B1035" s="340" t="s">
        <v>453</v>
      </c>
      <c r="C1035" s="341">
        <f t="shared" si="35"/>
        <v>169</v>
      </c>
      <c r="D1035" s="344">
        <v>169</v>
      </c>
      <c r="E1035" s="341">
        <f t="shared" si="36"/>
        <v>169</v>
      </c>
      <c r="F1035" s="368"/>
      <c r="G1035" s="368"/>
      <c r="H1035" s="346"/>
      <c r="I1035" s="346"/>
      <c r="J1035" s="345"/>
      <c r="K1035" s="253"/>
    </row>
    <row r="1036" spans="1:11" s="311" customFormat="1" ht="25.5" customHeight="1" hidden="1">
      <c r="A1036" s="258">
        <v>2150202</v>
      </c>
      <c r="B1036" s="348" t="s">
        <v>454</v>
      </c>
      <c r="C1036" s="341">
        <f t="shared" si="35"/>
        <v>0</v>
      </c>
      <c r="D1036" s="362"/>
      <c r="E1036" s="341">
        <f t="shared" si="36"/>
        <v>0</v>
      </c>
      <c r="F1036" s="366"/>
      <c r="G1036" s="383"/>
      <c r="H1036" s="380"/>
      <c r="I1036" s="380"/>
      <c r="J1036" s="366"/>
      <c r="K1036" s="253"/>
    </row>
    <row r="1037" spans="1:11" s="311" customFormat="1" ht="25.5" customHeight="1" hidden="1">
      <c r="A1037" s="258">
        <v>2150203</v>
      </c>
      <c r="B1037" s="348" t="s">
        <v>455</v>
      </c>
      <c r="C1037" s="341">
        <f t="shared" si="35"/>
        <v>0</v>
      </c>
      <c r="D1037" s="342"/>
      <c r="E1037" s="341">
        <f t="shared" si="36"/>
        <v>0</v>
      </c>
      <c r="F1037" s="357"/>
      <c r="G1037" s="372"/>
      <c r="H1037" s="343"/>
      <c r="I1037" s="343"/>
      <c r="J1037" s="357"/>
      <c r="K1037" s="253"/>
    </row>
    <row r="1038" spans="1:11" s="311" customFormat="1" ht="25.5" customHeight="1" hidden="1">
      <c r="A1038" s="258">
        <v>2150204</v>
      </c>
      <c r="B1038" s="348" t="s">
        <v>1789</v>
      </c>
      <c r="C1038" s="341">
        <f t="shared" si="35"/>
        <v>0</v>
      </c>
      <c r="D1038" s="362"/>
      <c r="E1038" s="341">
        <f t="shared" si="36"/>
        <v>0</v>
      </c>
      <c r="F1038" s="363"/>
      <c r="G1038" s="369"/>
      <c r="H1038" s="364"/>
      <c r="I1038" s="364"/>
      <c r="J1038" s="363"/>
      <c r="K1038" s="253"/>
    </row>
    <row r="1039" spans="1:11" s="311" customFormat="1" ht="25.5" customHeight="1" hidden="1">
      <c r="A1039" s="258">
        <v>2150205</v>
      </c>
      <c r="B1039" s="348" t="s">
        <v>1790</v>
      </c>
      <c r="C1039" s="341">
        <f t="shared" si="35"/>
        <v>0</v>
      </c>
      <c r="D1039" s="362"/>
      <c r="E1039" s="341">
        <f t="shared" si="36"/>
        <v>0</v>
      </c>
      <c r="F1039" s="363"/>
      <c r="G1039" s="369"/>
      <c r="H1039" s="364"/>
      <c r="I1039" s="364"/>
      <c r="J1039" s="363"/>
      <c r="K1039" s="253"/>
    </row>
    <row r="1040" spans="1:11" s="311" customFormat="1" ht="25.5" customHeight="1" hidden="1">
      <c r="A1040" s="258">
        <v>2150206</v>
      </c>
      <c r="B1040" s="348" t="s">
        <v>1791</v>
      </c>
      <c r="C1040" s="341">
        <f t="shared" si="35"/>
        <v>0</v>
      </c>
      <c r="D1040" s="362"/>
      <c r="E1040" s="341">
        <f t="shared" si="36"/>
        <v>0</v>
      </c>
      <c r="F1040" s="363"/>
      <c r="G1040" s="369"/>
      <c r="H1040" s="364"/>
      <c r="I1040" s="364"/>
      <c r="J1040" s="363"/>
      <c r="K1040" s="253"/>
    </row>
    <row r="1041" spans="1:11" s="311" customFormat="1" ht="25.5" customHeight="1" hidden="1">
      <c r="A1041" s="258">
        <v>2150207</v>
      </c>
      <c r="B1041" s="348" t="s">
        <v>1792</v>
      </c>
      <c r="C1041" s="341">
        <f t="shared" si="35"/>
        <v>0</v>
      </c>
      <c r="D1041" s="362"/>
      <c r="E1041" s="341">
        <f t="shared" si="36"/>
        <v>0</v>
      </c>
      <c r="F1041" s="363"/>
      <c r="G1041" s="369"/>
      <c r="H1041" s="364"/>
      <c r="I1041" s="364"/>
      <c r="J1041" s="363"/>
      <c r="K1041" s="253"/>
    </row>
    <row r="1042" spans="1:11" s="311" customFormat="1" ht="25.5" customHeight="1" hidden="1">
      <c r="A1042" s="258">
        <v>2150208</v>
      </c>
      <c r="B1042" s="348" t="s">
        <v>1793</v>
      </c>
      <c r="C1042" s="341">
        <f t="shared" si="35"/>
        <v>0</v>
      </c>
      <c r="D1042" s="362"/>
      <c r="E1042" s="341">
        <f t="shared" si="36"/>
        <v>0</v>
      </c>
      <c r="F1042" s="363"/>
      <c r="G1042" s="369"/>
      <c r="H1042" s="364"/>
      <c r="I1042" s="364"/>
      <c r="J1042" s="363"/>
      <c r="K1042" s="253"/>
    </row>
    <row r="1043" spans="1:11" s="311" customFormat="1" ht="25.5" customHeight="1" hidden="1">
      <c r="A1043" s="258">
        <v>2150209</v>
      </c>
      <c r="B1043" s="348" t="s">
        <v>1794</v>
      </c>
      <c r="C1043" s="341">
        <f t="shared" si="35"/>
        <v>0</v>
      </c>
      <c r="D1043" s="362"/>
      <c r="E1043" s="341">
        <f t="shared" si="36"/>
        <v>0</v>
      </c>
      <c r="F1043" s="363"/>
      <c r="G1043" s="369"/>
      <c r="H1043" s="364"/>
      <c r="I1043" s="364"/>
      <c r="J1043" s="363"/>
      <c r="K1043" s="253"/>
    </row>
    <row r="1044" spans="1:11" s="311" customFormat="1" ht="25.5" customHeight="1" hidden="1">
      <c r="A1044" s="258">
        <v>2150210</v>
      </c>
      <c r="B1044" s="348" t="s">
        <v>1795</v>
      </c>
      <c r="C1044" s="341">
        <f t="shared" si="35"/>
        <v>0</v>
      </c>
      <c r="D1044" s="362"/>
      <c r="E1044" s="341">
        <f t="shared" si="36"/>
        <v>0</v>
      </c>
      <c r="F1044" s="363"/>
      <c r="G1044" s="369"/>
      <c r="H1044" s="364"/>
      <c r="I1044" s="364"/>
      <c r="J1044" s="363"/>
      <c r="K1044" s="253"/>
    </row>
    <row r="1045" spans="1:11" s="311" customFormat="1" ht="25.5" customHeight="1" hidden="1">
      <c r="A1045" s="258">
        <v>2150212</v>
      </c>
      <c r="B1045" s="348" t="s">
        <v>1796</v>
      </c>
      <c r="C1045" s="341">
        <f t="shared" si="35"/>
        <v>0</v>
      </c>
      <c r="D1045" s="362"/>
      <c r="E1045" s="341">
        <f t="shared" si="36"/>
        <v>0</v>
      </c>
      <c r="F1045" s="363"/>
      <c r="G1045" s="369"/>
      <c r="H1045" s="364"/>
      <c r="I1045" s="364"/>
      <c r="J1045" s="363"/>
      <c r="K1045" s="253"/>
    </row>
    <row r="1046" spans="1:11" s="311" customFormat="1" ht="25.5" customHeight="1" hidden="1">
      <c r="A1046" s="258">
        <v>2150213</v>
      </c>
      <c r="B1046" s="348" t="s">
        <v>1797</v>
      </c>
      <c r="C1046" s="341">
        <f t="shared" si="35"/>
        <v>0</v>
      </c>
      <c r="D1046" s="362"/>
      <c r="E1046" s="341">
        <f t="shared" si="36"/>
        <v>0</v>
      </c>
      <c r="F1046" s="363"/>
      <c r="G1046" s="369"/>
      <c r="H1046" s="364"/>
      <c r="I1046" s="364"/>
      <c r="J1046" s="363"/>
      <c r="K1046" s="253"/>
    </row>
    <row r="1047" spans="1:11" s="311" customFormat="1" ht="25.5" customHeight="1" hidden="1">
      <c r="A1047" s="258">
        <v>2150214</v>
      </c>
      <c r="B1047" s="348" t="s">
        <v>1798</v>
      </c>
      <c r="C1047" s="341">
        <f t="shared" si="35"/>
        <v>0</v>
      </c>
      <c r="D1047" s="362"/>
      <c r="E1047" s="341">
        <f t="shared" si="36"/>
        <v>0</v>
      </c>
      <c r="F1047" s="363"/>
      <c r="G1047" s="369"/>
      <c r="H1047" s="364"/>
      <c r="I1047" s="364"/>
      <c r="J1047" s="363"/>
      <c r="K1047" s="253"/>
    </row>
    <row r="1048" spans="1:11" s="311" customFormat="1" ht="25.5" customHeight="1" hidden="1">
      <c r="A1048" s="258">
        <v>2150215</v>
      </c>
      <c r="B1048" s="348" t="s">
        <v>1799</v>
      </c>
      <c r="C1048" s="341">
        <f t="shared" si="35"/>
        <v>0</v>
      </c>
      <c r="D1048" s="362"/>
      <c r="E1048" s="341">
        <f t="shared" si="36"/>
        <v>0</v>
      </c>
      <c r="F1048" s="363"/>
      <c r="G1048" s="369"/>
      <c r="H1048" s="364"/>
      <c r="I1048" s="364"/>
      <c r="J1048" s="363"/>
      <c r="K1048" s="253"/>
    </row>
    <row r="1049" spans="1:11" s="311" customFormat="1" ht="25.5" customHeight="1" hidden="1">
      <c r="A1049" s="258">
        <v>2150299</v>
      </c>
      <c r="B1049" s="348" t="s">
        <v>1800</v>
      </c>
      <c r="C1049" s="341">
        <f t="shared" si="35"/>
        <v>0</v>
      </c>
      <c r="D1049" s="362"/>
      <c r="E1049" s="341">
        <f t="shared" si="36"/>
        <v>0</v>
      </c>
      <c r="F1049" s="363"/>
      <c r="G1049" s="369"/>
      <c r="H1049" s="364"/>
      <c r="I1049" s="364"/>
      <c r="J1049" s="363"/>
      <c r="K1049" s="253"/>
    </row>
    <row r="1050" spans="1:11" s="311" customFormat="1" ht="25.5" customHeight="1" hidden="1">
      <c r="A1050" s="258">
        <v>21503</v>
      </c>
      <c r="B1050" s="348" t="s">
        <v>1801</v>
      </c>
      <c r="C1050" s="341">
        <f t="shared" si="35"/>
        <v>0</v>
      </c>
      <c r="D1050" s="342">
        <f>SUM(D1051:D1054)</f>
        <v>0</v>
      </c>
      <c r="E1050" s="341">
        <f t="shared" si="36"/>
        <v>0</v>
      </c>
      <c r="F1050" s="341">
        <f>SUM(F1051:F1054)</f>
        <v>0</v>
      </c>
      <c r="G1050" s="367">
        <f>SUM(G1051:G1054)</f>
        <v>0</v>
      </c>
      <c r="H1050" s="364"/>
      <c r="I1050" s="364"/>
      <c r="J1050" s="363"/>
      <c r="K1050" s="253"/>
    </row>
    <row r="1051" spans="1:11" s="311" customFormat="1" ht="25.5" customHeight="1" hidden="1">
      <c r="A1051" s="258">
        <v>2150301</v>
      </c>
      <c r="B1051" s="348" t="s">
        <v>453</v>
      </c>
      <c r="C1051" s="341">
        <f t="shared" si="35"/>
        <v>0</v>
      </c>
      <c r="D1051" s="362"/>
      <c r="E1051" s="341">
        <f t="shared" si="36"/>
        <v>0</v>
      </c>
      <c r="F1051" s="363"/>
      <c r="G1051" s="369"/>
      <c r="H1051" s="364"/>
      <c r="I1051" s="364"/>
      <c r="J1051" s="363"/>
      <c r="K1051" s="253"/>
    </row>
    <row r="1052" spans="1:11" s="311" customFormat="1" ht="25.5" customHeight="1" hidden="1">
      <c r="A1052" s="258">
        <v>2150302</v>
      </c>
      <c r="B1052" s="348" t="s">
        <v>454</v>
      </c>
      <c r="C1052" s="341">
        <f t="shared" si="35"/>
        <v>0</v>
      </c>
      <c r="D1052" s="362"/>
      <c r="E1052" s="341">
        <f t="shared" si="36"/>
        <v>0</v>
      </c>
      <c r="F1052" s="363"/>
      <c r="G1052" s="369"/>
      <c r="H1052" s="364"/>
      <c r="I1052" s="364"/>
      <c r="J1052" s="363"/>
      <c r="K1052" s="253"/>
    </row>
    <row r="1053" spans="1:11" s="311" customFormat="1" ht="25.5" customHeight="1" hidden="1">
      <c r="A1053" s="258">
        <v>2150303</v>
      </c>
      <c r="B1053" s="348" t="s">
        <v>455</v>
      </c>
      <c r="C1053" s="341">
        <f t="shared" si="35"/>
        <v>0</v>
      </c>
      <c r="D1053" s="342"/>
      <c r="E1053" s="341">
        <f t="shared" si="36"/>
        <v>0</v>
      </c>
      <c r="F1053" s="357"/>
      <c r="G1053" s="372"/>
      <c r="H1053" s="341"/>
      <c r="I1053" s="341"/>
      <c r="J1053" s="363"/>
      <c r="K1053" s="253"/>
    </row>
    <row r="1054" spans="1:11" s="311" customFormat="1" ht="25.5" customHeight="1" hidden="1">
      <c r="A1054" s="258">
        <v>2150399</v>
      </c>
      <c r="B1054" s="348" t="s">
        <v>1802</v>
      </c>
      <c r="C1054" s="341">
        <f t="shared" si="35"/>
        <v>0</v>
      </c>
      <c r="D1054" s="362"/>
      <c r="E1054" s="341">
        <f t="shared" si="36"/>
        <v>0</v>
      </c>
      <c r="F1054" s="363"/>
      <c r="G1054" s="369"/>
      <c r="H1054" s="364"/>
      <c r="I1054" s="364"/>
      <c r="J1054" s="363"/>
      <c r="K1054" s="253"/>
    </row>
    <row r="1055" spans="1:11" s="311" customFormat="1" ht="25.5" customHeight="1" hidden="1">
      <c r="A1055" s="258">
        <v>21505</v>
      </c>
      <c r="B1055" s="348" t="s">
        <v>1803</v>
      </c>
      <c r="C1055" s="341">
        <f t="shared" si="35"/>
        <v>0</v>
      </c>
      <c r="D1055" s="342">
        <f>SUM(D1056:D1068)</f>
        <v>0</v>
      </c>
      <c r="E1055" s="341">
        <f t="shared" si="36"/>
        <v>0</v>
      </c>
      <c r="F1055" s="341">
        <f>SUM(F1056:F1068)</f>
        <v>0</v>
      </c>
      <c r="G1055" s="367">
        <f>SUM(G1056:G1068)</f>
        <v>0</v>
      </c>
      <c r="H1055" s="364"/>
      <c r="I1055" s="364"/>
      <c r="J1055" s="363"/>
      <c r="K1055" s="253"/>
    </row>
    <row r="1056" spans="1:11" s="311" customFormat="1" ht="25.5" customHeight="1" hidden="1">
      <c r="A1056" s="258">
        <v>2150501</v>
      </c>
      <c r="B1056" s="348" t="s">
        <v>453</v>
      </c>
      <c r="C1056" s="341">
        <f t="shared" si="35"/>
        <v>0</v>
      </c>
      <c r="D1056" s="362"/>
      <c r="E1056" s="341">
        <f t="shared" si="36"/>
        <v>0</v>
      </c>
      <c r="F1056" s="363"/>
      <c r="G1056" s="369"/>
      <c r="H1056" s="364"/>
      <c r="I1056" s="364"/>
      <c r="J1056" s="363"/>
      <c r="K1056" s="253"/>
    </row>
    <row r="1057" spans="1:11" s="311" customFormat="1" ht="25.5" customHeight="1" hidden="1">
      <c r="A1057" s="258">
        <v>2150502</v>
      </c>
      <c r="B1057" s="348" t="s">
        <v>454</v>
      </c>
      <c r="C1057" s="341">
        <f t="shared" si="35"/>
        <v>0</v>
      </c>
      <c r="D1057" s="362"/>
      <c r="E1057" s="341">
        <f t="shared" si="36"/>
        <v>0</v>
      </c>
      <c r="F1057" s="363"/>
      <c r="G1057" s="369"/>
      <c r="H1057" s="364"/>
      <c r="I1057" s="364"/>
      <c r="J1057" s="363"/>
      <c r="K1057" s="253"/>
    </row>
    <row r="1058" spans="1:11" s="311" customFormat="1" ht="25.5" customHeight="1" hidden="1">
      <c r="A1058" s="258">
        <v>2150503</v>
      </c>
      <c r="B1058" s="348" t="s">
        <v>455</v>
      </c>
      <c r="C1058" s="341">
        <f t="shared" si="35"/>
        <v>0</v>
      </c>
      <c r="D1058" s="342"/>
      <c r="E1058" s="341">
        <f t="shared" si="36"/>
        <v>0</v>
      </c>
      <c r="F1058" s="357"/>
      <c r="G1058" s="372"/>
      <c r="H1058" s="341"/>
      <c r="I1058" s="341"/>
      <c r="J1058" s="363"/>
      <c r="K1058" s="253"/>
    </row>
    <row r="1059" spans="1:11" s="311" customFormat="1" ht="25.5" customHeight="1" hidden="1">
      <c r="A1059" s="258">
        <v>2150505</v>
      </c>
      <c r="B1059" s="348" t="s">
        <v>1804</v>
      </c>
      <c r="C1059" s="341">
        <f t="shared" si="35"/>
        <v>0</v>
      </c>
      <c r="D1059" s="362"/>
      <c r="E1059" s="341">
        <f t="shared" si="36"/>
        <v>0</v>
      </c>
      <c r="F1059" s="363"/>
      <c r="G1059" s="369"/>
      <c r="H1059" s="364"/>
      <c r="I1059" s="364"/>
      <c r="J1059" s="363"/>
      <c r="K1059" s="253"/>
    </row>
    <row r="1060" spans="1:11" s="311" customFormat="1" ht="25.5" customHeight="1" hidden="1">
      <c r="A1060" s="258">
        <v>2150506</v>
      </c>
      <c r="B1060" s="348" t="s">
        <v>1805</v>
      </c>
      <c r="C1060" s="341">
        <f t="shared" si="35"/>
        <v>0</v>
      </c>
      <c r="D1060" s="362"/>
      <c r="E1060" s="341">
        <f t="shared" si="36"/>
        <v>0</v>
      </c>
      <c r="F1060" s="363"/>
      <c r="G1060" s="369"/>
      <c r="H1060" s="364"/>
      <c r="I1060" s="364"/>
      <c r="J1060" s="363"/>
      <c r="K1060" s="253"/>
    </row>
    <row r="1061" spans="1:11" s="311" customFormat="1" ht="25.5" customHeight="1" hidden="1">
      <c r="A1061" s="258">
        <v>2150507</v>
      </c>
      <c r="B1061" s="348" t="s">
        <v>1806</v>
      </c>
      <c r="C1061" s="341">
        <f t="shared" si="35"/>
        <v>0</v>
      </c>
      <c r="D1061" s="362"/>
      <c r="E1061" s="341">
        <f t="shared" si="36"/>
        <v>0</v>
      </c>
      <c r="F1061" s="363"/>
      <c r="G1061" s="369"/>
      <c r="H1061" s="364"/>
      <c r="I1061" s="364"/>
      <c r="J1061" s="363"/>
      <c r="K1061" s="253"/>
    </row>
    <row r="1062" spans="1:11" s="311" customFormat="1" ht="25.5" customHeight="1" hidden="1">
      <c r="A1062" s="258">
        <v>2150508</v>
      </c>
      <c r="B1062" s="348" t="s">
        <v>1807</v>
      </c>
      <c r="C1062" s="341">
        <f t="shared" si="35"/>
        <v>0</v>
      </c>
      <c r="D1062" s="362"/>
      <c r="E1062" s="341">
        <f t="shared" si="36"/>
        <v>0</v>
      </c>
      <c r="F1062" s="363"/>
      <c r="G1062" s="369"/>
      <c r="H1062" s="364"/>
      <c r="I1062" s="364"/>
      <c r="J1062" s="363"/>
      <c r="K1062" s="253"/>
    </row>
    <row r="1063" spans="1:11" s="311" customFormat="1" ht="25.5" customHeight="1" hidden="1">
      <c r="A1063" s="258">
        <v>2150509</v>
      </c>
      <c r="B1063" s="348" t="s">
        <v>1808</v>
      </c>
      <c r="C1063" s="341">
        <f t="shared" si="35"/>
        <v>0</v>
      </c>
      <c r="D1063" s="362"/>
      <c r="E1063" s="341">
        <f t="shared" si="36"/>
        <v>0</v>
      </c>
      <c r="F1063" s="363"/>
      <c r="G1063" s="369"/>
      <c r="H1063" s="364"/>
      <c r="I1063" s="364"/>
      <c r="J1063" s="363"/>
      <c r="K1063" s="253"/>
    </row>
    <row r="1064" spans="1:11" s="311" customFormat="1" ht="25.5" customHeight="1" hidden="1">
      <c r="A1064" s="258">
        <v>2150510</v>
      </c>
      <c r="B1064" s="348" t="s">
        <v>1809</v>
      </c>
      <c r="C1064" s="341">
        <f t="shared" si="35"/>
        <v>0</v>
      </c>
      <c r="D1064" s="362"/>
      <c r="E1064" s="341">
        <f t="shared" si="36"/>
        <v>0</v>
      </c>
      <c r="F1064" s="363"/>
      <c r="G1064" s="369"/>
      <c r="H1064" s="364"/>
      <c r="I1064" s="364"/>
      <c r="J1064" s="363"/>
      <c r="K1064" s="253"/>
    </row>
    <row r="1065" spans="1:11" s="311" customFormat="1" ht="25.5" customHeight="1" hidden="1">
      <c r="A1065" s="258">
        <v>2150511</v>
      </c>
      <c r="B1065" s="348" t="s">
        <v>1810</v>
      </c>
      <c r="C1065" s="341">
        <f t="shared" si="35"/>
        <v>0</v>
      </c>
      <c r="D1065" s="362"/>
      <c r="E1065" s="341">
        <f t="shared" si="36"/>
        <v>0</v>
      </c>
      <c r="F1065" s="363"/>
      <c r="G1065" s="369"/>
      <c r="H1065" s="364"/>
      <c r="I1065" s="364"/>
      <c r="J1065" s="363"/>
      <c r="K1065" s="253"/>
    </row>
    <row r="1066" spans="1:11" s="311" customFormat="1" ht="25.5" customHeight="1" hidden="1">
      <c r="A1066" s="258">
        <v>2150513</v>
      </c>
      <c r="B1066" s="348" t="s">
        <v>1757</v>
      </c>
      <c r="C1066" s="341">
        <f t="shared" si="35"/>
        <v>0</v>
      </c>
      <c r="D1066" s="362"/>
      <c r="E1066" s="341">
        <f t="shared" si="36"/>
        <v>0</v>
      </c>
      <c r="F1066" s="363"/>
      <c r="G1066" s="369"/>
      <c r="H1066" s="364"/>
      <c r="I1066" s="364"/>
      <c r="J1066" s="363"/>
      <c r="K1066" s="253"/>
    </row>
    <row r="1067" spans="1:11" s="311" customFormat="1" ht="25.5" customHeight="1" hidden="1">
      <c r="A1067" s="258">
        <v>2150515</v>
      </c>
      <c r="B1067" s="348" t="s">
        <v>1811</v>
      </c>
      <c r="C1067" s="341">
        <f t="shared" si="35"/>
        <v>0</v>
      </c>
      <c r="D1067" s="362"/>
      <c r="E1067" s="341">
        <f t="shared" si="36"/>
        <v>0</v>
      </c>
      <c r="F1067" s="363"/>
      <c r="G1067" s="369"/>
      <c r="H1067" s="364"/>
      <c r="I1067" s="364"/>
      <c r="J1067" s="363"/>
      <c r="K1067" s="253"/>
    </row>
    <row r="1068" spans="1:11" s="311" customFormat="1" ht="25.5" customHeight="1" hidden="1">
      <c r="A1068" s="258">
        <v>2150599</v>
      </c>
      <c r="B1068" s="348" t="s">
        <v>1812</v>
      </c>
      <c r="C1068" s="341">
        <f t="shared" si="35"/>
        <v>0</v>
      </c>
      <c r="D1068" s="362"/>
      <c r="E1068" s="341">
        <f t="shared" si="36"/>
        <v>0</v>
      </c>
      <c r="F1068" s="363"/>
      <c r="G1068" s="369"/>
      <c r="H1068" s="364"/>
      <c r="I1068" s="364"/>
      <c r="J1068" s="363"/>
      <c r="K1068" s="253"/>
    </row>
    <row r="1069" spans="1:11" s="311" customFormat="1" ht="25.5" customHeight="1" hidden="1">
      <c r="A1069" s="258">
        <v>21507</v>
      </c>
      <c r="B1069" s="348" t="s">
        <v>1813</v>
      </c>
      <c r="C1069" s="341">
        <f t="shared" si="35"/>
        <v>0</v>
      </c>
      <c r="D1069" s="342">
        <f>SUM(D1070:D1075)</f>
        <v>0</v>
      </c>
      <c r="E1069" s="341">
        <f t="shared" si="36"/>
        <v>0</v>
      </c>
      <c r="F1069" s="341">
        <f>SUM(F1070:F1075)</f>
        <v>0</v>
      </c>
      <c r="G1069" s="367">
        <f>SUM(G1070:G1075)</f>
        <v>0</v>
      </c>
      <c r="H1069" s="364"/>
      <c r="I1069" s="364"/>
      <c r="J1069" s="363"/>
      <c r="K1069" s="253"/>
    </row>
    <row r="1070" spans="1:11" s="311" customFormat="1" ht="25.5" customHeight="1" hidden="1">
      <c r="A1070" s="258">
        <v>2150701</v>
      </c>
      <c r="B1070" s="348" t="s">
        <v>453</v>
      </c>
      <c r="C1070" s="341">
        <f t="shared" si="35"/>
        <v>0</v>
      </c>
      <c r="D1070" s="362"/>
      <c r="E1070" s="341">
        <f t="shared" si="36"/>
        <v>0</v>
      </c>
      <c r="F1070" s="363"/>
      <c r="G1070" s="369"/>
      <c r="H1070" s="364"/>
      <c r="I1070" s="364"/>
      <c r="J1070" s="363"/>
      <c r="K1070" s="253"/>
    </row>
    <row r="1071" spans="1:11" s="311" customFormat="1" ht="25.5" customHeight="1" hidden="1">
      <c r="A1071" s="258">
        <v>2150702</v>
      </c>
      <c r="B1071" s="348" t="s">
        <v>454</v>
      </c>
      <c r="C1071" s="341">
        <f t="shared" si="35"/>
        <v>0</v>
      </c>
      <c r="D1071" s="362"/>
      <c r="E1071" s="341">
        <f t="shared" si="36"/>
        <v>0</v>
      </c>
      <c r="F1071" s="366"/>
      <c r="G1071" s="383"/>
      <c r="H1071" s="380"/>
      <c r="I1071" s="380"/>
      <c r="J1071" s="366"/>
      <c r="K1071" s="253"/>
    </row>
    <row r="1072" spans="1:11" s="311" customFormat="1" ht="25.5" customHeight="1" hidden="1">
      <c r="A1072" s="258">
        <v>2150703</v>
      </c>
      <c r="B1072" s="348" t="s">
        <v>455</v>
      </c>
      <c r="C1072" s="341">
        <f t="shared" si="35"/>
        <v>0</v>
      </c>
      <c r="D1072" s="342"/>
      <c r="E1072" s="341">
        <f t="shared" si="36"/>
        <v>0</v>
      </c>
      <c r="F1072" s="357"/>
      <c r="G1072" s="372"/>
      <c r="H1072" s="341"/>
      <c r="I1072" s="341"/>
      <c r="J1072" s="363"/>
      <c r="K1072" s="253"/>
    </row>
    <row r="1073" spans="1:11" s="311" customFormat="1" ht="25.5" customHeight="1" hidden="1">
      <c r="A1073" s="258">
        <v>2150704</v>
      </c>
      <c r="B1073" s="348" t="s">
        <v>1814</v>
      </c>
      <c r="C1073" s="341">
        <f t="shared" si="35"/>
        <v>0</v>
      </c>
      <c r="D1073" s="362"/>
      <c r="E1073" s="341">
        <f t="shared" si="36"/>
        <v>0</v>
      </c>
      <c r="F1073" s="363"/>
      <c r="G1073" s="369"/>
      <c r="H1073" s="364"/>
      <c r="I1073" s="364"/>
      <c r="J1073" s="363"/>
      <c r="K1073" s="253"/>
    </row>
    <row r="1074" spans="1:11" s="311" customFormat="1" ht="25.5" customHeight="1" hidden="1">
      <c r="A1074" s="258">
        <v>2150705</v>
      </c>
      <c r="B1074" s="348" t="s">
        <v>1815</v>
      </c>
      <c r="C1074" s="341">
        <f t="shared" si="35"/>
        <v>0</v>
      </c>
      <c r="D1074" s="362"/>
      <c r="E1074" s="341">
        <f t="shared" si="36"/>
        <v>0</v>
      </c>
      <c r="F1074" s="363"/>
      <c r="G1074" s="369"/>
      <c r="H1074" s="364"/>
      <c r="I1074" s="364"/>
      <c r="J1074" s="363"/>
      <c r="K1074" s="253"/>
    </row>
    <row r="1075" spans="1:11" s="311" customFormat="1" ht="25.5" customHeight="1" hidden="1">
      <c r="A1075" s="258">
        <v>2150799</v>
      </c>
      <c r="B1075" s="348" t="s">
        <v>1816</v>
      </c>
      <c r="C1075" s="341">
        <f t="shared" si="35"/>
        <v>0</v>
      </c>
      <c r="D1075" s="362"/>
      <c r="E1075" s="341">
        <f t="shared" si="36"/>
        <v>0</v>
      </c>
      <c r="F1075" s="363"/>
      <c r="G1075" s="369"/>
      <c r="H1075" s="364"/>
      <c r="I1075" s="364"/>
      <c r="J1075" s="363"/>
      <c r="K1075" s="253"/>
    </row>
    <row r="1076" spans="1:11" s="311" customFormat="1" ht="18" customHeight="1">
      <c r="A1076" s="258">
        <v>21508</v>
      </c>
      <c r="B1076" s="340" t="s">
        <v>1817</v>
      </c>
      <c r="C1076" s="341">
        <f t="shared" si="35"/>
        <v>360</v>
      </c>
      <c r="D1076" s="344">
        <f>SUM(D1077:D1082)</f>
        <v>360</v>
      </c>
      <c r="E1076" s="341">
        <f t="shared" si="36"/>
        <v>50</v>
      </c>
      <c r="F1076" s="345">
        <f>SUM(F1077:F1082)</f>
        <v>310</v>
      </c>
      <c r="G1076" s="368">
        <f>SUM(G1077:G1082)</f>
        <v>0</v>
      </c>
      <c r="H1076" s="346"/>
      <c r="I1076" s="346"/>
      <c r="J1076" s="345"/>
      <c r="K1076" s="253"/>
    </row>
    <row r="1077" spans="1:11" s="311" customFormat="1" ht="25.5" customHeight="1" hidden="1">
      <c r="A1077" s="258">
        <v>2150801</v>
      </c>
      <c r="B1077" s="348" t="s">
        <v>453</v>
      </c>
      <c r="C1077" s="341">
        <f t="shared" si="35"/>
        <v>0</v>
      </c>
      <c r="D1077" s="362"/>
      <c r="E1077" s="341">
        <f t="shared" si="36"/>
        <v>0</v>
      </c>
      <c r="F1077" s="363"/>
      <c r="G1077" s="369"/>
      <c r="H1077" s="364"/>
      <c r="I1077" s="364"/>
      <c r="J1077" s="363"/>
      <c r="K1077" s="253"/>
    </row>
    <row r="1078" spans="1:11" s="311" customFormat="1" ht="25.5" customHeight="1" hidden="1">
      <c r="A1078" s="258">
        <v>2150802</v>
      </c>
      <c r="B1078" s="348" t="s">
        <v>454</v>
      </c>
      <c r="C1078" s="341">
        <f t="shared" si="35"/>
        <v>0</v>
      </c>
      <c r="D1078" s="362"/>
      <c r="E1078" s="341">
        <f t="shared" si="36"/>
        <v>0</v>
      </c>
      <c r="F1078" s="366"/>
      <c r="G1078" s="383"/>
      <c r="H1078" s="380"/>
      <c r="I1078" s="380"/>
      <c r="J1078" s="366"/>
      <c r="K1078" s="253"/>
    </row>
    <row r="1079" spans="1:11" s="311" customFormat="1" ht="25.5" customHeight="1" hidden="1">
      <c r="A1079" s="258">
        <v>2150803</v>
      </c>
      <c r="B1079" s="348" t="s">
        <v>455</v>
      </c>
      <c r="C1079" s="341">
        <f t="shared" si="35"/>
        <v>0</v>
      </c>
      <c r="D1079" s="342"/>
      <c r="E1079" s="341">
        <f t="shared" si="36"/>
        <v>0</v>
      </c>
      <c r="F1079" s="357"/>
      <c r="G1079" s="382"/>
      <c r="H1079" s="343"/>
      <c r="I1079" s="343"/>
      <c r="J1079" s="357"/>
      <c r="K1079" s="253"/>
    </row>
    <row r="1080" spans="1:11" s="311" customFormat="1" ht="25.5" customHeight="1" hidden="1">
      <c r="A1080" s="258">
        <v>2150804</v>
      </c>
      <c r="B1080" s="348" t="s">
        <v>1818</v>
      </c>
      <c r="C1080" s="341">
        <f t="shared" si="35"/>
        <v>0</v>
      </c>
      <c r="D1080" s="362"/>
      <c r="E1080" s="341">
        <f t="shared" si="36"/>
        <v>0</v>
      </c>
      <c r="F1080" s="363"/>
      <c r="G1080" s="369"/>
      <c r="H1080" s="364"/>
      <c r="I1080" s="364"/>
      <c r="J1080" s="363"/>
      <c r="K1080" s="253"/>
    </row>
    <row r="1081" spans="1:11" s="311" customFormat="1" ht="18" customHeight="1">
      <c r="A1081" s="258">
        <v>2150805</v>
      </c>
      <c r="B1081" s="340" t="s">
        <v>1819</v>
      </c>
      <c r="C1081" s="341">
        <f t="shared" si="35"/>
        <v>360</v>
      </c>
      <c r="D1081" s="344">
        <v>360</v>
      </c>
      <c r="E1081" s="341">
        <f t="shared" si="36"/>
        <v>50</v>
      </c>
      <c r="F1081" s="345">
        <v>310</v>
      </c>
      <c r="G1081" s="368"/>
      <c r="H1081" s="346"/>
      <c r="I1081" s="346"/>
      <c r="J1081" s="345"/>
      <c r="K1081" s="253"/>
    </row>
    <row r="1082" spans="1:11" s="311" customFormat="1" ht="25.5" customHeight="1" hidden="1">
      <c r="A1082" s="258">
        <v>2150899</v>
      </c>
      <c r="B1082" s="348" t="s">
        <v>1820</v>
      </c>
      <c r="C1082" s="341">
        <f t="shared" si="35"/>
        <v>0</v>
      </c>
      <c r="D1082" s="362"/>
      <c r="E1082" s="341">
        <f t="shared" si="36"/>
        <v>0</v>
      </c>
      <c r="F1082" s="363"/>
      <c r="G1082" s="363"/>
      <c r="H1082" s="364"/>
      <c r="I1082" s="364"/>
      <c r="J1082" s="363"/>
      <c r="K1082" s="253"/>
    </row>
    <row r="1083" spans="1:11" s="311" customFormat="1" ht="25.5" customHeight="1" hidden="1">
      <c r="A1083" s="258">
        <v>21599</v>
      </c>
      <c r="B1083" s="348" t="s">
        <v>1821</v>
      </c>
      <c r="C1083" s="341">
        <f t="shared" si="35"/>
        <v>0</v>
      </c>
      <c r="D1083" s="342">
        <f>SUM(D1084:D1088)</f>
        <v>0</v>
      </c>
      <c r="E1083" s="341">
        <f t="shared" si="36"/>
        <v>0</v>
      </c>
      <c r="F1083" s="341">
        <f>SUM(F1084:F1088)</f>
        <v>0</v>
      </c>
      <c r="G1083" s="341">
        <f>SUM(G1084:G1088)</f>
        <v>0</v>
      </c>
      <c r="H1083" s="364"/>
      <c r="I1083" s="364"/>
      <c r="J1083" s="363"/>
      <c r="K1083" s="253"/>
    </row>
    <row r="1084" spans="1:11" s="311" customFormat="1" ht="25.5" customHeight="1" hidden="1">
      <c r="A1084" s="258">
        <v>2159901</v>
      </c>
      <c r="B1084" s="348" t="s">
        <v>1822</v>
      </c>
      <c r="C1084" s="341">
        <f t="shared" si="35"/>
        <v>0</v>
      </c>
      <c r="D1084" s="362"/>
      <c r="E1084" s="341">
        <f t="shared" si="36"/>
        <v>0</v>
      </c>
      <c r="F1084" s="363"/>
      <c r="G1084" s="363"/>
      <c r="H1084" s="364"/>
      <c r="I1084" s="364"/>
      <c r="J1084" s="363"/>
      <c r="K1084" s="253"/>
    </row>
    <row r="1085" spans="1:11" s="311" customFormat="1" ht="25.5" customHeight="1" hidden="1">
      <c r="A1085" s="258">
        <v>2159904</v>
      </c>
      <c r="B1085" s="348" t="s">
        <v>1823</v>
      </c>
      <c r="C1085" s="341">
        <f t="shared" si="35"/>
        <v>0</v>
      </c>
      <c r="D1085" s="362"/>
      <c r="E1085" s="341">
        <f t="shared" si="36"/>
        <v>0</v>
      </c>
      <c r="F1085" s="363"/>
      <c r="G1085" s="363"/>
      <c r="H1085" s="364"/>
      <c r="I1085" s="364"/>
      <c r="J1085" s="363"/>
      <c r="K1085" s="253"/>
    </row>
    <row r="1086" spans="1:11" s="311" customFormat="1" ht="25.5" customHeight="1" hidden="1">
      <c r="A1086" s="258">
        <v>2159905</v>
      </c>
      <c r="B1086" s="348" t="s">
        <v>1824</v>
      </c>
      <c r="C1086" s="341">
        <f t="shared" si="35"/>
        <v>0</v>
      </c>
      <c r="D1086" s="342"/>
      <c r="E1086" s="341">
        <f t="shared" si="36"/>
        <v>0</v>
      </c>
      <c r="F1086" s="357"/>
      <c r="G1086" s="357"/>
      <c r="H1086" s="341"/>
      <c r="I1086" s="341"/>
      <c r="J1086" s="363"/>
      <c r="K1086" s="253"/>
    </row>
    <row r="1087" spans="1:11" s="311" customFormat="1" ht="25.5" customHeight="1" hidden="1">
      <c r="A1087" s="258">
        <v>2159906</v>
      </c>
      <c r="B1087" s="348" t="s">
        <v>1825</v>
      </c>
      <c r="C1087" s="341">
        <f t="shared" si="35"/>
        <v>0</v>
      </c>
      <c r="D1087" s="362"/>
      <c r="E1087" s="341">
        <f t="shared" si="36"/>
        <v>0</v>
      </c>
      <c r="F1087" s="363"/>
      <c r="G1087" s="363"/>
      <c r="H1087" s="364"/>
      <c r="I1087" s="364"/>
      <c r="J1087" s="363"/>
      <c r="K1087" s="253"/>
    </row>
    <row r="1088" spans="1:11" s="311" customFormat="1" ht="25.5" customHeight="1" hidden="1">
      <c r="A1088" s="258">
        <v>2159999</v>
      </c>
      <c r="B1088" s="348" t="s">
        <v>1826</v>
      </c>
      <c r="C1088" s="341">
        <f t="shared" si="35"/>
        <v>0</v>
      </c>
      <c r="D1088" s="362"/>
      <c r="E1088" s="341">
        <f t="shared" si="36"/>
        <v>0</v>
      </c>
      <c r="F1088" s="363"/>
      <c r="G1088" s="363"/>
      <c r="H1088" s="364"/>
      <c r="I1088" s="364"/>
      <c r="J1088" s="363"/>
      <c r="K1088" s="253"/>
    </row>
    <row r="1089" spans="1:11" s="311" customFormat="1" ht="18" customHeight="1">
      <c r="A1089" s="258">
        <v>216</v>
      </c>
      <c r="B1089" s="370" t="s">
        <v>1296</v>
      </c>
      <c r="C1089" s="336">
        <f t="shared" si="35"/>
        <v>159</v>
      </c>
      <c r="D1089" s="376">
        <f>D1090+D1100+D1106</f>
        <v>150</v>
      </c>
      <c r="E1089" s="336">
        <f t="shared" si="36"/>
        <v>150</v>
      </c>
      <c r="F1089" s="387">
        <f>F1090+F1100+F1106</f>
        <v>0</v>
      </c>
      <c r="G1089" s="378">
        <f>G1090+G1100+G1106</f>
        <v>9</v>
      </c>
      <c r="H1089" s="346"/>
      <c r="I1089" s="346"/>
      <c r="J1089" s="345"/>
      <c r="K1089" s="253"/>
    </row>
    <row r="1090" spans="1:11" s="311" customFormat="1" ht="18" customHeight="1">
      <c r="A1090" s="258">
        <v>21602</v>
      </c>
      <c r="B1090" s="340" t="s">
        <v>1297</v>
      </c>
      <c r="C1090" s="341">
        <f t="shared" si="35"/>
        <v>159</v>
      </c>
      <c r="D1090" s="344">
        <f>SUM(D1091:D1099)</f>
        <v>150</v>
      </c>
      <c r="E1090" s="341">
        <f t="shared" si="36"/>
        <v>150</v>
      </c>
      <c r="F1090" s="368">
        <f>SUM(F1091:F1099)</f>
        <v>0</v>
      </c>
      <c r="G1090" s="345">
        <f>SUM(G1091:G1099)</f>
        <v>9</v>
      </c>
      <c r="H1090" s="346"/>
      <c r="I1090" s="346"/>
      <c r="J1090" s="345"/>
      <c r="K1090" s="253"/>
    </row>
    <row r="1091" spans="1:11" s="311" customFormat="1" ht="18" customHeight="1">
      <c r="A1091" s="258">
        <v>2160201</v>
      </c>
      <c r="B1091" s="340" t="s">
        <v>1060</v>
      </c>
      <c r="C1091" s="341">
        <f t="shared" si="35"/>
        <v>96</v>
      </c>
      <c r="D1091" s="344">
        <v>96</v>
      </c>
      <c r="E1091" s="341">
        <f t="shared" si="36"/>
        <v>96</v>
      </c>
      <c r="F1091" s="368"/>
      <c r="G1091" s="345"/>
      <c r="H1091" s="346"/>
      <c r="I1091" s="346"/>
      <c r="J1091" s="345"/>
      <c r="K1091" s="253"/>
    </row>
    <row r="1092" spans="1:12" s="311" customFormat="1" ht="25.5" customHeight="1" hidden="1">
      <c r="A1092" s="258">
        <v>2160202</v>
      </c>
      <c r="B1092" s="348" t="s">
        <v>1061</v>
      </c>
      <c r="C1092" s="341">
        <f t="shared" si="35"/>
        <v>0</v>
      </c>
      <c r="D1092" s="342"/>
      <c r="E1092" s="341">
        <f t="shared" si="36"/>
        <v>0</v>
      </c>
      <c r="F1092" s="372"/>
      <c r="G1092" s="357"/>
      <c r="H1092" s="357"/>
      <c r="I1092" s="357"/>
      <c r="J1092" s="357"/>
      <c r="K1092" s="253"/>
      <c r="L1092" s="310"/>
    </row>
    <row r="1093" spans="1:11" s="311" customFormat="1" ht="25.5" customHeight="1" hidden="1">
      <c r="A1093" s="258">
        <v>2160203</v>
      </c>
      <c r="B1093" s="348" t="s">
        <v>1062</v>
      </c>
      <c r="C1093" s="341">
        <f aca="true" t="shared" si="37" ref="C1093:C1156">E1093+F1093+G1093</f>
        <v>0</v>
      </c>
      <c r="D1093" s="342"/>
      <c r="E1093" s="341">
        <f aca="true" t="shared" si="38" ref="E1093:E1156">D1093-F1093</f>
        <v>0</v>
      </c>
      <c r="F1093" s="372"/>
      <c r="G1093" s="357"/>
      <c r="H1093" s="343"/>
      <c r="I1093" s="343"/>
      <c r="J1093" s="357"/>
      <c r="K1093" s="253"/>
    </row>
    <row r="1094" spans="1:11" s="311" customFormat="1" ht="25.5" customHeight="1" hidden="1">
      <c r="A1094" s="258">
        <v>2160216</v>
      </c>
      <c r="B1094" s="348" t="s">
        <v>1298</v>
      </c>
      <c r="C1094" s="341">
        <f t="shared" si="37"/>
        <v>0</v>
      </c>
      <c r="D1094" s="344"/>
      <c r="E1094" s="341">
        <f t="shared" si="38"/>
        <v>0</v>
      </c>
      <c r="F1094" s="369"/>
      <c r="G1094" s="363"/>
      <c r="H1094" s="364"/>
      <c r="I1094" s="364"/>
      <c r="J1094" s="363"/>
      <c r="K1094" s="253"/>
    </row>
    <row r="1095" spans="1:11" s="311" customFormat="1" ht="25.5" customHeight="1" hidden="1">
      <c r="A1095" s="258">
        <v>2160217</v>
      </c>
      <c r="B1095" s="348" t="s">
        <v>1299</v>
      </c>
      <c r="C1095" s="341">
        <f t="shared" si="37"/>
        <v>0</v>
      </c>
      <c r="D1095" s="344"/>
      <c r="E1095" s="341">
        <f t="shared" si="38"/>
        <v>0</v>
      </c>
      <c r="F1095" s="369"/>
      <c r="G1095" s="363"/>
      <c r="H1095" s="364"/>
      <c r="I1095" s="364"/>
      <c r="J1095" s="363"/>
      <c r="K1095" s="253"/>
    </row>
    <row r="1096" spans="1:11" s="311" customFormat="1" ht="25.5" customHeight="1" hidden="1">
      <c r="A1096" s="258">
        <v>2160218</v>
      </c>
      <c r="B1096" s="348" t="s">
        <v>1300</v>
      </c>
      <c r="C1096" s="341">
        <f t="shared" si="37"/>
        <v>0</v>
      </c>
      <c r="D1096" s="344"/>
      <c r="E1096" s="341">
        <f t="shared" si="38"/>
        <v>0</v>
      </c>
      <c r="F1096" s="369"/>
      <c r="G1096" s="363"/>
      <c r="H1096" s="364"/>
      <c r="I1096" s="364"/>
      <c r="J1096" s="363"/>
      <c r="K1096" s="253"/>
    </row>
    <row r="1097" spans="1:11" s="311" customFormat="1" ht="18" customHeight="1">
      <c r="A1097" s="258">
        <v>2160219</v>
      </c>
      <c r="B1097" s="340" t="s">
        <v>1301</v>
      </c>
      <c r="C1097" s="341">
        <f t="shared" si="37"/>
        <v>1</v>
      </c>
      <c r="D1097" s="344">
        <v>1</v>
      </c>
      <c r="E1097" s="341">
        <f t="shared" si="38"/>
        <v>1</v>
      </c>
      <c r="F1097" s="368"/>
      <c r="G1097" s="345"/>
      <c r="H1097" s="346"/>
      <c r="I1097" s="346"/>
      <c r="J1097" s="345"/>
      <c r="K1097" s="253"/>
    </row>
    <row r="1098" spans="1:11" s="311" customFormat="1" ht="18" customHeight="1">
      <c r="A1098" s="258">
        <v>2160250</v>
      </c>
      <c r="B1098" s="340" t="s">
        <v>1080</v>
      </c>
      <c r="C1098" s="341">
        <f t="shared" si="37"/>
        <v>53</v>
      </c>
      <c r="D1098" s="344">
        <v>53</v>
      </c>
      <c r="E1098" s="341">
        <f t="shared" si="38"/>
        <v>53</v>
      </c>
      <c r="F1098" s="368"/>
      <c r="G1098" s="345"/>
      <c r="H1098" s="346"/>
      <c r="I1098" s="346"/>
      <c r="J1098" s="345"/>
      <c r="K1098" s="253"/>
    </row>
    <row r="1099" spans="1:11" s="311" customFormat="1" ht="18" customHeight="1">
      <c r="A1099" s="258">
        <v>2160299</v>
      </c>
      <c r="B1099" s="340" t="s">
        <v>1302</v>
      </c>
      <c r="C1099" s="341">
        <f t="shared" si="37"/>
        <v>9</v>
      </c>
      <c r="D1099" s="344"/>
      <c r="E1099" s="367">
        <f t="shared" si="38"/>
        <v>0</v>
      </c>
      <c r="F1099" s="368"/>
      <c r="G1099" s="345">
        <v>9</v>
      </c>
      <c r="H1099" s="346"/>
      <c r="I1099" s="346"/>
      <c r="J1099" s="345"/>
      <c r="K1099" s="253"/>
    </row>
    <row r="1100" spans="1:11" s="311" customFormat="1" ht="25.5" customHeight="1" hidden="1">
      <c r="A1100" s="258">
        <v>21606</v>
      </c>
      <c r="B1100" s="348" t="s">
        <v>1307</v>
      </c>
      <c r="C1100" s="341">
        <f t="shared" si="37"/>
        <v>0</v>
      </c>
      <c r="D1100" s="342">
        <f>SUM(D1101:D1105)</f>
        <v>0</v>
      </c>
      <c r="E1100" s="341">
        <f t="shared" si="38"/>
        <v>0</v>
      </c>
      <c r="F1100" s="367">
        <f>SUM(F1101:F1105)</f>
        <v>0</v>
      </c>
      <c r="G1100" s="341">
        <f>SUM(G1101:G1105)</f>
        <v>0</v>
      </c>
      <c r="H1100" s="364"/>
      <c r="I1100" s="364"/>
      <c r="J1100" s="363"/>
      <c r="K1100" s="253"/>
    </row>
    <row r="1101" spans="1:11" s="311" customFormat="1" ht="25.5" customHeight="1" hidden="1">
      <c r="A1101" s="258">
        <v>2160601</v>
      </c>
      <c r="B1101" s="348" t="s">
        <v>1060</v>
      </c>
      <c r="C1101" s="341">
        <f t="shared" si="37"/>
        <v>0</v>
      </c>
      <c r="D1101" s="344"/>
      <c r="E1101" s="341">
        <f t="shared" si="38"/>
        <v>0</v>
      </c>
      <c r="F1101" s="369"/>
      <c r="G1101" s="363"/>
      <c r="H1101" s="364"/>
      <c r="I1101" s="364"/>
      <c r="J1101" s="363"/>
      <c r="K1101" s="253"/>
    </row>
    <row r="1102" spans="1:11" s="311" customFormat="1" ht="25.5" customHeight="1" hidden="1">
      <c r="A1102" s="258">
        <v>2160602</v>
      </c>
      <c r="B1102" s="348" t="s">
        <v>1061</v>
      </c>
      <c r="C1102" s="341">
        <f t="shared" si="37"/>
        <v>0</v>
      </c>
      <c r="D1102" s="344"/>
      <c r="E1102" s="341">
        <f t="shared" si="38"/>
        <v>0</v>
      </c>
      <c r="F1102" s="369"/>
      <c r="G1102" s="363"/>
      <c r="H1102" s="364"/>
      <c r="I1102" s="364"/>
      <c r="J1102" s="363"/>
      <c r="K1102" s="253"/>
    </row>
    <row r="1103" spans="1:11" s="311" customFormat="1" ht="25.5" customHeight="1" hidden="1">
      <c r="A1103" s="258">
        <v>2160603</v>
      </c>
      <c r="B1103" s="348" t="s">
        <v>1062</v>
      </c>
      <c r="C1103" s="341">
        <f t="shared" si="37"/>
        <v>0</v>
      </c>
      <c r="D1103" s="342"/>
      <c r="E1103" s="341">
        <f t="shared" si="38"/>
        <v>0</v>
      </c>
      <c r="F1103" s="372"/>
      <c r="G1103" s="357"/>
      <c r="H1103" s="341"/>
      <c r="I1103" s="341"/>
      <c r="J1103" s="357"/>
      <c r="K1103" s="253"/>
    </row>
    <row r="1104" spans="1:11" s="311" customFormat="1" ht="25.5" customHeight="1" hidden="1">
      <c r="A1104" s="258">
        <v>2160607</v>
      </c>
      <c r="B1104" s="348" t="s">
        <v>1308</v>
      </c>
      <c r="C1104" s="341">
        <f t="shared" si="37"/>
        <v>0</v>
      </c>
      <c r="D1104" s="362"/>
      <c r="E1104" s="341">
        <f t="shared" si="38"/>
        <v>0</v>
      </c>
      <c r="F1104" s="369"/>
      <c r="G1104" s="363"/>
      <c r="H1104" s="364"/>
      <c r="I1104" s="364"/>
      <c r="J1104" s="363"/>
      <c r="K1104" s="253"/>
    </row>
    <row r="1105" spans="1:11" s="311" customFormat="1" ht="25.5" customHeight="1" hidden="1">
      <c r="A1105" s="258">
        <v>2160699</v>
      </c>
      <c r="B1105" s="348" t="s">
        <v>1309</v>
      </c>
      <c r="C1105" s="341">
        <f t="shared" si="37"/>
        <v>0</v>
      </c>
      <c r="D1105" s="362"/>
      <c r="E1105" s="341">
        <f t="shared" si="38"/>
        <v>0</v>
      </c>
      <c r="F1105" s="369"/>
      <c r="G1105" s="363"/>
      <c r="H1105" s="364"/>
      <c r="I1105" s="364"/>
      <c r="J1105" s="363"/>
      <c r="K1105" s="253"/>
    </row>
    <row r="1106" spans="1:11" s="311" customFormat="1" ht="25.5" customHeight="1" hidden="1">
      <c r="A1106" s="258">
        <v>21699</v>
      </c>
      <c r="B1106" s="348" t="s">
        <v>1310</v>
      </c>
      <c r="C1106" s="341">
        <f t="shared" si="37"/>
        <v>0</v>
      </c>
      <c r="D1106" s="342">
        <f>SUM(D1107:D1108)</f>
        <v>0</v>
      </c>
      <c r="E1106" s="341">
        <f t="shared" si="38"/>
        <v>0</v>
      </c>
      <c r="F1106" s="367">
        <f>SUM(F1107:F1108)</f>
        <v>0</v>
      </c>
      <c r="G1106" s="341">
        <f>SUM(G1107:G1108)</f>
        <v>0</v>
      </c>
      <c r="H1106" s="364"/>
      <c r="I1106" s="364"/>
      <c r="J1106" s="363"/>
      <c r="K1106" s="253"/>
    </row>
    <row r="1107" spans="1:11" s="311" customFormat="1" ht="25.5" customHeight="1" hidden="1">
      <c r="A1107" s="258">
        <v>2169901</v>
      </c>
      <c r="B1107" s="348" t="s">
        <v>1311</v>
      </c>
      <c r="C1107" s="341">
        <f t="shared" si="37"/>
        <v>0</v>
      </c>
      <c r="D1107" s="362"/>
      <c r="E1107" s="341">
        <f t="shared" si="38"/>
        <v>0</v>
      </c>
      <c r="F1107" s="369"/>
      <c r="G1107" s="363"/>
      <c r="H1107" s="364"/>
      <c r="I1107" s="364"/>
      <c r="J1107" s="363"/>
      <c r="K1107" s="253"/>
    </row>
    <row r="1108" spans="1:11" s="311" customFormat="1" ht="25.5" customHeight="1" hidden="1">
      <c r="A1108" s="258">
        <v>2169999</v>
      </c>
      <c r="B1108" s="348" t="s">
        <v>1312</v>
      </c>
      <c r="C1108" s="341">
        <f t="shared" si="37"/>
        <v>0</v>
      </c>
      <c r="D1108" s="362"/>
      <c r="E1108" s="341">
        <f t="shared" si="38"/>
        <v>0</v>
      </c>
      <c r="F1108" s="369"/>
      <c r="G1108" s="363"/>
      <c r="H1108" s="364"/>
      <c r="I1108" s="364"/>
      <c r="J1108" s="363"/>
      <c r="K1108" s="253"/>
    </row>
    <row r="1109" spans="1:11" s="311" customFormat="1" ht="18" customHeight="1">
      <c r="A1109" s="258">
        <v>217</v>
      </c>
      <c r="B1109" s="370" t="s">
        <v>1313</v>
      </c>
      <c r="C1109" s="367">
        <f t="shared" si="37"/>
        <v>0</v>
      </c>
      <c r="D1109" s="371">
        <f>D1110+D1117+D1127+D1136</f>
        <v>0</v>
      </c>
      <c r="E1109" s="367">
        <f t="shared" si="38"/>
        <v>0</v>
      </c>
      <c r="F1109" s="368">
        <f>F1110+F1117+F1127+F1136</f>
        <v>0</v>
      </c>
      <c r="G1109" s="368">
        <f>G1110+G1140+G1176+G1191</f>
        <v>0</v>
      </c>
      <c r="H1109" s="388"/>
      <c r="I1109" s="388"/>
      <c r="J1109" s="368"/>
      <c r="K1109" s="386"/>
    </row>
    <row r="1110" spans="1:11" s="311" customFormat="1" ht="25.5" customHeight="1" hidden="1">
      <c r="A1110" s="258">
        <v>21701</v>
      </c>
      <c r="B1110" s="377" t="s">
        <v>1314</v>
      </c>
      <c r="C1110" s="367">
        <f t="shared" si="37"/>
        <v>0</v>
      </c>
      <c r="D1110" s="389">
        <f>SUM(D1111)</f>
        <v>0</v>
      </c>
      <c r="E1110" s="367">
        <f t="shared" si="38"/>
        <v>0</v>
      </c>
      <c r="F1110" s="341">
        <f>SUM(F1111)</f>
        <v>0</v>
      </c>
      <c r="G1110" s="367">
        <f>SUM(G1111)</f>
        <v>0</v>
      </c>
      <c r="H1110" s="390"/>
      <c r="I1110" s="390"/>
      <c r="J1110" s="369"/>
      <c r="K1110" s="386"/>
    </row>
    <row r="1111" spans="1:14" s="311" customFormat="1" ht="25.5" customHeight="1" hidden="1">
      <c r="A1111" s="258">
        <v>2170101</v>
      </c>
      <c r="B1111" s="377" t="s">
        <v>1827</v>
      </c>
      <c r="C1111" s="367">
        <f t="shared" si="37"/>
        <v>0</v>
      </c>
      <c r="D1111" s="391"/>
      <c r="E1111" s="367">
        <f t="shared" si="38"/>
        <v>0</v>
      </c>
      <c r="F1111" s="363"/>
      <c r="G1111" s="369"/>
      <c r="H1111" s="390"/>
      <c r="I1111" s="390"/>
      <c r="J1111" s="369"/>
      <c r="K1111" s="386"/>
      <c r="M1111" s="310"/>
      <c r="N1111" s="310"/>
    </row>
    <row r="1112" spans="1:12" s="311" customFormat="1" ht="25.5" customHeight="1" hidden="1">
      <c r="A1112" s="258">
        <v>2170102</v>
      </c>
      <c r="B1112" s="377" t="s">
        <v>1828</v>
      </c>
      <c r="C1112" s="367">
        <f t="shared" si="37"/>
        <v>0</v>
      </c>
      <c r="D1112" s="389"/>
      <c r="E1112" s="367">
        <f t="shared" si="38"/>
        <v>0</v>
      </c>
      <c r="F1112" s="357"/>
      <c r="G1112" s="372"/>
      <c r="H1112" s="382"/>
      <c r="I1112" s="382"/>
      <c r="J1112" s="372"/>
      <c r="K1112" s="386"/>
      <c r="L1112" s="310"/>
    </row>
    <row r="1113" spans="1:11" s="311" customFormat="1" ht="25.5" customHeight="1" hidden="1">
      <c r="A1113" s="258">
        <v>2170103</v>
      </c>
      <c r="B1113" s="377" t="s">
        <v>1829</v>
      </c>
      <c r="C1113" s="367">
        <f t="shared" si="37"/>
        <v>0</v>
      </c>
      <c r="D1113" s="389"/>
      <c r="E1113" s="367">
        <f t="shared" si="38"/>
        <v>0</v>
      </c>
      <c r="F1113" s="357"/>
      <c r="G1113" s="372"/>
      <c r="H1113" s="367"/>
      <c r="I1113" s="367"/>
      <c r="J1113" s="369"/>
      <c r="K1113" s="386"/>
    </row>
    <row r="1114" spans="1:11" s="311" customFormat="1" ht="25.5" customHeight="1" hidden="1">
      <c r="A1114" s="258">
        <v>2170104</v>
      </c>
      <c r="B1114" s="377" t="s">
        <v>1830</v>
      </c>
      <c r="C1114" s="367">
        <f t="shared" si="37"/>
        <v>0</v>
      </c>
      <c r="D1114" s="391"/>
      <c r="E1114" s="367">
        <f t="shared" si="38"/>
        <v>0</v>
      </c>
      <c r="F1114" s="363"/>
      <c r="G1114" s="369"/>
      <c r="H1114" s="390"/>
      <c r="I1114" s="390"/>
      <c r="J1114" s="369"/>
      <c r="K1114" s="386"/>
    </row>
    <row r="1115" spans="1:11" s="311" customFormat="1" ht="25.5" customHeight="1" hidden="1">
      <c r="A1115" s="258">
        <v>2170150</v>
      </c>
      <c r="B1115" s="377" t="s">
        <v>1831</v>
      </c>
      <c r="C1115" s="367">
        <f t="shared" si="37"/>
        <v>0</v>
      </c>
      <c r="D1115" s="391"/>
      <c r="E1115" s="367">
        <f t="shared" si="38"/>
        <v>0</v>
      </c>
      <c r="F1115" s="363"/>
      <c r="G1115" s="369"/>
      <c r="H1115" s="390"/>
      <c r="I1115" s="390"/>
      <c r="J1115" s="369"/>
      <c r="K1115" s="386"/>
    </row>
    <row r="1116" spans="1:11" s="311" customFormat="1" ht="25.5" customHeight="1" hidden="1">
      <c r="A1116" s="258">
        <v>2170199</v>
      </c>
      <c r="B1116" s="377" t="s">
        <v>1832</v>
      </c>
      <c r="C1116" s="367">
        <f t="shared" si="37"/>
        <v>0</v>
      </c>
      <c r="D1116" s="391"/>
      <c r="E1116" s="367">
        <f t="shared" si="38"/>
        <v>0</v>
      </c>
      <c r="F1116" s="363"/>
      <c r="G1116" s="369"/>
      <c r="H1116" s="390"/>
      <c r="I1116" s="390"/>
      <c r="J1116" s="369"/>
      <c r="K1116" s="386"/>
    </row>
    <row r="1117" spans="1:11" s="311" customFormat="1" ht="25.5" customHeight="1" hidden="1">
      <c r="A1117" s="258">
        <v>21702</v>
      </c>
      <c r="B1117" s="377" t="s">
        <v>1833</v>
      </c>
      <c r="C1117" s="367">
        <f t="shared" si="37"/>
        <v>0</v>
      </c>
      <c r="D1117" s="391"/>
      <c r="E1117" s="367">
        <f t="shared" si="38"/>
        <v>0</v>
      </c>
      <c r="F1117" s="363"/>
      <c r="G1117" s="369"/>
      <c r="H1117" s="390"/>
      <c r="I1117" s="390"/>
      <c r="J1117" s="369"/>
      <c r="K1117" s="386"/>
    </row>
    <row r="1118" spans="1:11" s="311" customFormat="1" ht="25.5" customHeight="1" hidden="1">
      <c r="A1118" s="258">
        <v>2170201</v>
      </c>
      <c r="B1118" s="377" t="s">
        <v>1834</v>
      </c>
      <c r="C1118" s="367">
        <f t="shared" si="37"/>
        <v>0</v>
      </c>
      <c r="D1118" s="391"/>
      <c r="E1118" s="367">
        <f t="shared" si="38"/>
        <v>0</v>
      </c>
      <c r="F1118" s="363"/>
      <c r="G1118" s="369"/>
      <c r="H1118" s="390"/>
      <c r="I1118" s="390"/>
      <c r="J1118" s="369"/>
      <c r="K1118" s="386"/>
    </row>
    <row r="1119" spans="1:11" s="311" customFormat="1" ht="25.5" customHeight="1" hidden="1">
      <c r="A1119" s="258">
        <v>2170202</v>
      </c>
      <c r="B1119" s="377" t="s">
        <v>1835</v>
      </c>
      <c r="C1119" s="367">
        <f t="shared" si="37"/>
        <v>0</v>
      </c>
      <c r="D1119" s="391"/>
      <c r="E1119" s="367">
        <f t="shared" si="38"/>
        <v>0</v>
      </c>
      <c r="F1119" s="363"/>
      <c r="G1119" s="369"/>
      <c r="H1119" s="390"/>
      <c r="I1119" s="390"/>
      <c r="J1119" s="369"/>
      <c r="K1119" s="386"/>
    </row>
    <row r="1120" spans="1:11" s="311" customFormat="1" ht="25.5" customHeight="1" hidden="1">
      <c r="A1120" s="258">
        <v>2170203</v>
      </c>
      <c r="B1120" s="377" t="s">
        <v>1836</v>
      </c>
      <c r="C1120" s="367">
        <f t="shared" si="37"/>
        <v>0</v>
      </c>
      <c r="D1120" s="389"/>
      <c r="E1120" s="367">
        <f t="shared" si="38"/>
        <v>0</v>
      </c>
      <c r="F1120" s="357"/>
      <c r="G1120" s="372"/>
      <c r="H1120" s="367"/>
      <c r="I1120" s="367"/>
      <c r="J1120" s="372"/>
      <c r="K1120" s="386"/>
    </row>
    <row r="1121" spans="1:11" s="311" customFormat="1" ht="25.5" customHeight="1" hidden="1">
      <c r="A1121" s="258">
        <v>2170204</v>
      </c>
      <c r="B1121" s="377" t="s">
        <v>1837</v>
      </c>
      <c r="C1121" s="367">
        <f t="shared" si="37"/>
        <v>0</v>
      </c>
      <c r="D1121" s="391"/>
      <c r="E1121" s="367">
        <f t="shared" si="38"/>
        <v>0</v>
      </c>
      <c r="F1121" s="363"/>
      <c r="G1121" s="369"/>
      <c r="H1121" s="390"/>
      <c r="I1121" s="390"/>
      <c r="J1121" s="369"/>
      <c r="K1121" s="386"/>
    </row>
    <row r="1122" spans="1:11" s="311" customFormat="1" ht="25.5" customHeight="1" hidden="1">
      <c r="A1122" s="258">
        <v>2170205</v>
      </c>
      <c r="B1122" s="377" t="s">
        <v>1838</v>
      </c>
      <c r="C1122" s="367">
        <f t="shared" si="37"/>
        <v>0</v>
      </c>
      <c r="D1122" s="391"/>
      <c r="E1122" s="367">
        <f t="shared" si="38"/>
        <v>0</v>
      </c>
      <c r="F1122" s="363"/>
      <c r="G1122" s="369"/>
      <c r="H1122" s="390"/>
      <c r="I1122" s="390"/>
      <c r="J1122" s="369"/>
      <c r="K1122" s="386"/>
    </row>
    <row r="1123" spans="1:11" s="311" customFormat="1" ht="25.5" customHeight="1" hidden="1">
      <c r="A1123" s="258">
        <v>2170206</v>
      </c>
      <c r="B1123" s="377" t="s">
        <v>1839</v>
      </c>
      <c r="C1123" s="367">
        <f t="shared" si="37"/>
        <v>0</v>
      </c>
      <c r="D1123" s="391"/>
      <c r="E1123" s="367">
        <f t="shared" si="38"/>
        <v>0</v>
      </c>
      <c r="F1123" s="363"/>
      <c r="G1123" s="369"/>
      <c r="H1123" s="390"/>
      <c r="I1123" s="390"/>
      <c r="J1123" s="369"/>
      <c r="K1123" s="386"/>
    </row>
    <row r="1124" spans="1:14" s="310" customFormat="1" ht="25.5" customHeight="1" hidden="1">
      <c r="A1124" s="258">
        <v>2170207</v>
      </c>
      <c r="B1124" s="377" t="s">
        <v>1840</v>
      </c>
      <c r="C1124" s="367">
        <f t="shared" si="37"/>
        <v>0</v>
      </c>
      <c r="D1124" s="391"/>
      <c r="E1124" s="367">
        <f t="shared" si="38"/>
        <v>0</v>
      </c>
      <c r="F1124" s="363"/>
      <c r="G1124" s="369"/>
      <c r="H1124" s="390"/>
      <c r="I1124" s="390"/>
      <c r="J1124" s="369"/>
      <c r="K1124" s="386"/>
      <c r="L1124" s="311"/>
      <c r="M1124" s="311"/>
      <c r="N1124" s="311"/>
    </row>
    <row r="1125" spans="1:11" s="311" customFormat="1" ht="25.5" customHeight="1" hidden="1">
      <c r="A1125" s="258">
        <v>2170208</v>
      </c>
      <c r="B1125" s="377" t="s">
        <v>1841</v>
      </c>
      <c r="C1125" s="367">
        <f t="shared" si="37"/>
        <v>0</v>
      </c>
      <c r="D1125" s="391"/>
      <c r="E1125" s="367">
        <f t="shared" si="38"/>
        <v>0</v>
      </c>
      <c r="F1125" s="363"/>
      <c r="G1125" s="369"/>
      <c r="H1125" s="390"/>
      <c r="I1125" s="390"/>
      <c r="J1125" s="369"/>
      <c r="K1125" s="386"/>
    </row>
    <row r="1126" spans="1:11" s="311" customFormat="1" ht="25.5" customHeight="1" hidden="1">
      <c r="A1126" s="258">
        <v>2170299</v>
      </c>
      <c r="B1126" s="377" t="s">
        <v>1842</v>
      </c>
      <c r="C1126" s="367">
        <f t="shared" si="37"/>
        <v>0</v>
      </c>
      <c r="D1126" s="391"/>
      <c r="E1126" s="367">
        <f t="shared" si="38"/>
        <v>0</v>
      </c>
      <c r="F1126" s="363"/>
      <c r="G1126" s="369"/>
      <c r="H1126" s="390"/>
      <c r="I1126" s="390"/>
      <c r="J1126" s="369"/>
      <c r="K1126" s="386"/>
    </row>
    <row r="1127" spans="1:11" s="311" customFormat="1" ht="25.5" customHeight="1" hidden="1">
      <c r="A1127" s="258">
        <v>21303</v>
      </c>
      <c r="B1127" s="377" t="s">
        <v>1321</v>
      </c>
      <c r="C1127" s="367">
        <f t="shared" si="37"/>
        <v>0</v>
      </c>
      <c r="D1127" s="391"/>
      <c r="E1127" s="367">
        <f t="shared" si="38"/>
        <v>0</v>
      </c>
      <c r="F1127" s="363"/>
      <c r="G1127" s="369"/>
      <c r="H1127" s="390"/>
      <c r="I1127" s="390"/>
      <c r="J1127" s="369"/>
      <c r="K1127" s="386"/>
    </row>
    <row r="1128" spans="1:11" s="311" customFormat="1" ht="25.5" customHeight="1" hidden="1">
      <c r="A1128" s="258">
        <v>2130301</v>
      </c>
      <c r="B1128" s="377" t="s">
        <v>1843</v>
      </c>
      <c r="C1128" s="367">
        <f t="shared" si="37"/>
        <v>0</v>
      </c>
      <c r="D1128" s="391"/>
      <c r="E1128" s="367">
        <f t="shared" si="38"/>
        <v>0</v>
      </c>
      <c r="F1128" s="363"/>
      <c r="G1128" s="369"/>
      <c r="H1128" s="390"/>
      <c r="I1128" s="390"/>
      <c r="J1128" s="369"/>
      <c r="K1128" s="386"/>
    </row>
    <row r="1129" spans="1:11" s="311" customFormat="1" ht="25.5" customHeight="1" hidden="1">
      <c r="A1129" s="258">
        <v>2130302</v>
      </c>
      <c r="B1129" s="377" t="s">
        <v>1844</v>
      </c>
      <c r="C1129" s="367">
        <f t="shared" si="37"/>
        <v>0</v>
      </c>
      <c r="D1129" s="391"/>
      <c r="E1129" s="367">
        <f t="shared" si="38"/>
        <v>0</v>
      </c>
      <c r="F1129" s="363"/>
      <c r="G1129" s="369"/>
      <c r="H1129" s="390"/>
      <c r="I1129" s="390"/>
      <c r="J1129" s="369"/>
      <c r="K1129" s="386"/>
    </row>
    <row r="1130" spans="1:11" s="311" customFormat="1" ht="25.5" customHeight="1" hidden="1">
      <c r="A1130" s="258">
        <v>2130303</v>
      </c>
      <c r="B1130" s="377" t="s">
        <v>1845</v>
      </c>
      <c r="C1130" s="367">
        <f t="shared" si="37"/>
        <v>0</v>
      </c>
      <c r="D1130" s="389"/>
      <c r="E1130" s="367">
        <f t="shared" si="38"/>
        <v>0</v>
      </c>
      <c r="F1130" s="357"/>
      <c r="G1130" s="372"/>
      <c r="H1130" s="367"/>
      <c r="I1130" s="367"/>
      <c r="J1130" s="369"/>
      <c r="K1130" s="386"/>
    </row>
    <row r="1131" spans="1:11" s="311" customFormat="1" ht="25.5" customHeight="1" hidden="1">
      <c r="A1131" s="258">
        <v>2130304</v>
      </c>
      <c r="B1131" s="377" t="s">
        <v>1846</v>
      </c>
      <c r="C1131" s="367">
        <f t="shared" si="37"/>
        <v>0</v>
      </c>
      <c r="D1131" s="391"/>
      <c r="E1131" s="367">
        <f t="shared" si="38"/>
        <v>0</v>
      </c>
      <c r="F1131" s="363"/>
      <c r="G1131" s="369"/>
      <c r="H1131" s="390"/>
      <c r="I1131" s="390"/>
      <c r="J1131" s="369"/>
      <c r="K1131" s="386"/>
    </row>
    <row r="1132" spans="1:11" s="311" customFormat="1" ht="25.5" customHeight="1" hidden="1">
      <c r="A1132" s="258">
        <v>2170399</v>
      </c>
      <c r="B1132" s="377" t="s">
        <v>1847</v>
      </c>
      <c r="C1132" s="367">
        <f t="shared" si="37"/>
        <v>0</v>
      </c>
      <c r="D1132" s="391"/>
      <c r="E1132" s="367">
        <f t="shared" si="38"/>
        <v>0</v>
      </c>
      <c r="F1132" s="363"/>
      <c r="G1132" s="369"/>
      <c r="H1132" s="390"/>
      <c r="I1132" s="390"/>
      <c r="J1132" s="369"/>
      <c r="K1132" s="386"/>
    </row>
    <row r="1133" spans="1:11" s="311" customFormat="1" ht="25.5" customHeight="1" hidden="1">
      <c r="A1133" s="258">
        <v>21704</v>
      </c>
      <c r="B1133" s="377" t="s">
        <v>1848</v>
      </c>
      <c r="C1133" s="367">
        <f t="shared" si="37"/>
        <v>0</v>
      </c>
      <c r="D1133" s="391"/>
      <c r="E1133" s="367">
        <f t="shared" si="38"/>
        <v>0</v>
      </c>
      <c r="F1133" s="363"/>
      <c r="G1133" s="369"/>
      <c r="H1133" s="390"/>
      <c r="I1133" s="390"/>
      <c r="J1133" s="369"/>
      <c r="K1133" s="386"/>
    </row>
    <row r="1134" spans="1:11" s="311" customFormat="1" ht="25.5" customHeight="1" hidden="1">
      <c r="A1134" s="258">
        <v>2170401</v>
      </c>
      <c r="B1134" s="377" t="s">
        <v>1849</v>
      </c>
      <c r="C1134" s="367">
        <f t="shared" si="37"/>
        <v>0</v>
      </c>
      <c r="D1134" s="391"/>
      <c r="E1134" s="367">
        <f t="shared" si="38"/>
        <v>0</v>
      </c>
      <c r="F1134" s="363"/>
      <c r="G1134" s="369"/>
      <c r="H1134" s="390"/>
      <c r="I1134" s="390"/>
      <c r="J1134" s="369"/>
      <c r="K1134" s="386"/>
    </row>
    <row r="1135" spans="1:11" s="311" customFormat="1" ht="25.5" customHeight="1" hidden="1">
      <c r="A1135" s="258">
        <v>2170499</v>
      </c>
      <c r="B1135" s="377" t="s">
        <v>1850</v>
      </c>
      <c r="C1135" s="367">
        <f t="shared" si="37"/>
        <v>0</v>
      </c>
      <c r="D1135" s="391"/>
      <c r="E1135" s="367">
        <f t="shared" si="38"/>
        <v>0</v>
      </c>
      <c r="F1135" s="363"/>
      <c r="G1135" s="369"/>
      <c r="H1135" s="390"/>
      <c r="I1135" s="390"/>
      <c r="J1135" s="369"/>
      <c r="K1135" s="386"/>
    </row>
    <row r="1136" spans="1:11" s="311" customFormat="1" ht="25.5" customHeight="1" hidden="1">
      <c r="A1136" s="258">
        <v>21799</v>
      </c>
      <c r="B1136" s="377" t="s">
        <v>1327</v>
      </c>
      <c r="C1136" s="367">
        <f t="shared" si="37"/>
        <v>0</v>
      </c>
      <c r="D1136" s="389"/>
      <c r="E1136" s="367">
        <f t="shared" si="38"/>
        <v>0</v>
      </c>
      <c r="F1136" s="357"/>
      <c r="G1136" s="372"/>
      <c r="H1136" s="367"/>
      <c r="I1136" s="367"/>
      <c r="J1136" s="369"/>
      <c r="K1136" s="386"/>
    </row>
    <row r="1137" spans="1:11" s="311" customFormat="1" ht="25.5" customHeight="1" hidden="1">
      <c r="A1137" s="258">
        <v>2179901</v>
      </c>
      <c r="B1137" s="377" t="s">
        <v>1851</v>
      </c>
      <c r="C1137" s="367">
        <f t="shared" si="37"/>
        <v>0</v>
      </c>
      <c r="D1137" s="391"/>
      <c r="E1137" s="367">
        <f t="shared" si="38"/>
        <v>0</v>
      </c>
      <c r="F1137" s="363"/>
      <c r="G1137" s="369"/>
      <c r="H1137" s="390"/>
      <c r="I1137" s="390"/>
      <c r="J1137" s="369"/>
      <c r="K1137" s="386"/>
    </row>
    <row r="1138" spans="1:11" s="311" customFormat="1" ht="18" customHeight="1">
      <c r="A1138" s="258">
        <v>219</v>
      </c>
      <c r="B1138" s="370" t="s">
        <v>1328</v>
      </c>
      <c r="C1138" s="367">
        <f t="shared" si="37"/>
        <v>0</v>
      </c>
      <c r="D1138" s="371"/>
      <c r="E1138" s="367">
        <f t="shared" si="38"/>
        <v>0</v>
      </c>
      <c r="F1138" s="345"/>
      <c r="G1138" s="368"/>
      <c r="H1138" s="388"/>
      <c r="I1138" s="388"/>
      <c r="J1138" s="368"/>
      <c r="K1138" s="386"/>
    </row>
    <row r="1139" spans="1:14" s="312" customFormat="1" ht="25.5" customHeight="1" hidden="1">
      <c r="A1139" s="392">
        <v>21901</v>
      </c>
      <c r="B1139" s="393" t="s">
        <v>1329</v>
      </c>
      <c r="C1139" s="341">
        <f t="shared" si="37"/>
        <v>0</v>
      </c>
      <c r="D1139" s="394"/>
      <c r="E1139" s="341">
        <f t="shared" si="38"/>
        <v>0</v>
      </c>
      <c r="F1139" s="395"/>
      <c r="G1139" s="372"/>
      <c r="H1139" s="367"/>
      <c r="I1139" s="367"/>
      <c r="J1139" s="369"/>
      <c r="K1139" s="386"/>
      <c r="L1139" s="313"/>
      <c r="M1139" s="313"/>
      <c r="N1139" s="313"/>
    </row>
    <row r="1140" spans="1:14" s="313" customFormat="1" ht="25.5" customHeight="1" hidden="1">
      <c r="A1140" s="392">
        <v>21902</v>
      </c>
      <c r="B1140" s="393" t="s">
        <v>1330</v>
      </c>
      <c r="C1140" s="341">
        <f t="shared" si="37"/>
        <v>0</v>
      </c>
      <c r="D1140" s="394"/>
      <c r="E1140" s="341">
        <f t="shared" si="38"/>
        <v>0</v>
      </c>
      <c r="F1140" s="396"/>
      <c r="G1140" s="367">
        <f>SUM(G1150:G1175)</f>
        <v>0</v>
      </c>
      <c r="H1140" s="390"/>
      <c r="I1140" s="390"/>
      <c r="J1140" s="369"/>
      <c r="K1140" s="386"/>
      <c r="M1140" s="312"/>
      <c r="N1140" s="312"/>
    </row>
    <row r="1141" spans="1:12" s="313" customFormat="1" ht="25.5" customHeight="1" hidden="1">
      <c r="A1141" s="392">
        <v>21903</v>
      </c>
      <c r="B1141" s="393" t="s">
        <v>1852</v>
      </c>
      <c r="C1141" s="341">
        <f t="shared" si="37"/>
        <v>0</v>
      </c>
      <c r="D1141" s="394"/>
      <c r="E1141" s="341">
        <f t="shared" si="38"/>
        <v>0</v>
      </c>
      <c r="F1141" s="395"/>
      <c r="G1141" s="372"/>
      <c r="H1141" s="367"/>
      <c r="I1141" s="367"/>
      <c r="J1141" s="372"/>
      <c r="K1141" s="386"/>
      <c r="L1141" s="312"/>
    </row>
    <row r="1142" spans="1:11" s="313" customFormat="1" ht="25.5" customHeight="1" hidden="1">
      <c r="A1142" s="392">
        <v>21904</v>
      </c>
      <c r="B1142" s="393" t="s">
        <v>1853</v>
      </c>
      <c r="C1142" s="341">
        <f t="shared" si="37"/>
        <v>0</v>
      </c>
      <c r="D1142" s="397"/>
      <c r="E1142" s="341">
        <f t="shared" si="38"/>
        <v>0</v>
      </c>
      <c r="F1142" s="398"/>
      <c r="G1142" s="369"/>
      <c r="H1142" s="390"/>
      <c r="I1142" s="390"/>
      <c r="J1142" s="369"/>
      <c r="K1142" s="386"/>
    </row>
    <row r="1143" spans="1:11" s="313" customFormat="1" ht="25.5" customHeight="1" hidden="1">
      <c r="A1143" s="392">
        <v>21905</v>
      </c>
      <c r="B1143" s="393" t="s">
        <v>1854</v>
      </c>
      <c r="C1143" s="341">
        <f t="shared" si="37"/>
        <v>0</v>
      </c>
      <c r="D1143" s="397"/>
      <c r="E1143" s="341">
        <f t="shared" si="38"/>
        <v>0</v>
      </c>
      <c r="F1143" s="398"/>
      <c r="G1143" s="369"/>
      <c r="H1143" s="390"/>
      <c r="I1143" s="390"/>
      <c r="J1143" s="369"/>
      <c r="K1143" s="386"/>
    </row>
    <row r="1144" spans="1:11" s="313" customFormat="1" ht="25.5" customHeight="1" hidden="1">
      <c r="A1144" s="392">
        <v>21906</v>
      </c>
      <c r="B1144" s="393" t="s">
        <v>1855</v>
      </c>
      <c r="C1144" s="341">
        <f t="shared" si="37"/>
        <v>0</v>
      </c>
      <c r="D1144" s="397"/>
      <c r="E1144" s="341">
        <f t="shared" si="38"/>
        <v>0</v>
      </c>
      <c r="F1144" s="398"/>
      <c r="G1144" s="369"/>
      <c r="H1144" s="390"/>
      <c r="I1144" s="390"/>
      <c r="J1144" s="369"/>
      <c r="K1144" s="386"/>
    </row>
    <row r="1145" spans="1:11" s="313" customFormat="1" ht="25.5" customHeight="1" hidden="1">
      <c r="A1145" s="392">
        <v>21907</v>
      </c>
      <c r="B1145" s="393" t="s">
        <v>1856</v>
      </c>
      <c r="C1145" s="341">
        <f t="shared" si="37"/>
        <v>0</v>
      </c>
      <c r="D1145" s="397"/>
      <c r="E1145" s="341">
        <f t="shared" si="38"/>
        <v>0</v>
      </c>
      <c r="F1145" s="398"/>
      <c r="G1145" s="369"/>
      <c r="H1145" s="390"/>
      <c r="I1145" s="390"/>
      <c r="J1145" s="369"/>
      <c r="K1145" s="386"/>
    </row>
    <row r="1146" spans="1:11" s="313" customFormat="1" ht="25.5" customHeight="1" hidden="1">
      <c r="A1146" s="392">
        <v>21908</v>
      </c>
      <c r="B1146" s="393" t="s">
        <v>1335</v>
      </c>
      <c r="C1146" s="341">
        <f t="shared" si="37"/>
        <v>0</v>
      </c>
      <c r="D1146" s="397"/>
      <c r="E1146" s="341">
        <f t="shared" si="38"/>
        <v>0</v>
      </c>
      <c r="F1146" s="398"/>
      <c r="G1146" s="369"/>
      <c r="H1146" s="390"/>
      <c r="I1146" s="390"/>
      <c r="J1146" s="369"/>
      <c r="K1146" s="386"/>
    </row>
    <row r="1147" spans="1:11" s="313" customFormat="1" ht="25.5" customHeight="1" hidden="1">
      <c r="A1147" s="392">
        <v>21999</v>
      </c>
      <c r="B1147" s="393" t="s">
        <v>1336</v>
      </c>
      <c r="C1147" s="341">
        <f t="shared" si="37"/>
        <v>0</v>
      </c>
      <c r="D1147" s="397"/>
      <c r="E1147" s="341">
        <f t="shared" si="38"/>
        <v>0</v>
      </c>
      <c r="F1147" s="398"/>
      <c r="G1147" s="369"/>
      <c r="H1147" s="390"/>
      <c r="I1147" s="390"/>
      <c r="J1147" s="369"/>
      <c r="K1147" s="386"/>
    </row>
    <row r="1148" spans="1:11" s="311" customFormat="1" ht="18" customHeight="1">
      <c r="A1148" s="258">
        <v>220</v>
      </c>
      <c r="B1148" s="370" t="s">
        <v>1488</v>
      </c>
      <c r="C1148" s="336">
        <f t="shared" si="37"/>
        <v>1503</v>
      </c>
      <c r="D1148" s="376">
        <f aca="true" t="shared" si="39" ref="D1148:K1148">D1149+D1176+D1191</f>
        <v>1503</v>
      </c>
      <c r="E1148" s="336">
        <f t="shared" si="38"/>
        <v>1322</v>
      </c>
      <c r="F1148" s="378">
        <f t="shared" si="39"/>
        <v>181</v>
      </c>
      <c r="G1148" s="368">
        <f t="shared" si="39"/>
        <v>0</v>
      </c>
      <c r="H1148" s="388">
        <f t="shared" si="39"/>
        <v>0</v>
      </c>
      <c r="I1148" s="388"/>
      <c r="J1148" s="368">
        <f t="shared" si="39"/>
        <v>0</v>
      </c>
      <c r="K1148" s="386">
        <f t="shared" si="39"/>
        <v>0</v>
      </c>
    </row>
    <row r="1149" spans="1:11" s="311" customFormat="1" ht="18" customHeight="1">
      <c r="A1149" s="258">
        <v>22001</v>
      </c>
      <c r="B1149" s="340" t="s">
        <v>1857</v>
      </c>
      <c r="C1149" s="341">
        <f t="shared" si="37"/>
        <v>1430</v>
      </c>
      <c r="D1149" s="344">
        <f>SUM(D1150:D1175)</f>
        <v>1430</v>
      </c>
      <c r="E1149" s="341">
        <f t="shared" si="38"/>
        <v>1249</v>
      </c>
      <c r="F1149" s="345">
        <f>SUM(F1150:F1175)</f>
        <v>181</v>
      </c>
      <c r="G1149" s="368">
        <f>SUM(G1150:G1175)</f>
        <v>0</v>
      </c>
      <c r="H1149" s="388">
        <f>SUM(H1150:H1175)</f>
        <v>0</v>
      </c>
      <c r="I1149" s="388"/>
      <c r="J1149" s="368">
        <f>SUM(J1150:J1175)</f>
        <v>0</v>
      </c>
      <c r="K1149" s="386">
        <f>SUM(K1150:K1175)</f>
        <v>0</v>
      </c>
    </row>
    <row r="1150" spans="1:11" s="311" customFormat="1" ht="18" customHeight="1">
      <c r="A1150" s="258">
        <v>2200101</v>
      </c>
      <c r="B1150" s="340" t="s">
        <v>1060</v>
      </c>
      <c r="C1150" s="341">
        <f t="shared" si="37"/>
        <v>275</v>
      </c>
      <c r="D1150" s="344">
        <v>275</v>
      </c>
      <c r="E1150" s="341">
        <f t="shared" si="38"/>
        <v>275</v>
      </c>
      <c r="F1150" s="345"/>
      <c r="G1150" s="345"/>
      <c r="H1150" s="346"/>
      <c r="I1150" s="346"/>
      <c r="J1150" s="345"/>
      <c r="K1150" s="253"/>
    </row>
    <row r="1151" spans="1:12" s="311" customFormat="1" ht="25.5" customHeight="1" hidden="1">
      <c r="A1151" s="258">
        <v>2200102</v>
      </c>
      <c r="B1151" s="348" t="s">
        <v>1061</v>
      </c>
      <c r="C1151" s="341">
        <f t="shared" si="37"/>
        <v>0</v>
      </c>
      <c r="D1151" s="342"/>
      <c r="E1151" s="341">
        <f t="shared" si="38"/>
        <v>0</v>
      </c>
      <c r="F1151" s="357"/>
      <c r="G1151" s="357"/>
      <c r="H1151" s="357"/>
      <c r="I1151" s="357"/>
      <c r="J1151" s="357"/>
      <c r="K1151" s="253"/>
      <c r="L1151" s="310"/>
    </row>
    <row r="1152" spans="1:11" s="311" customFormat="1" ht="25.5" customHeight="1" hidden="1">
      <c r="A1152" s="258">
        <v>2200103</v>
      </c>
      <c r="B1152" s="348" t="s">
        <v>1062</v>
      </c>
      <c r="C1152" s="341">
        <f t="shared" si="37"/>
        <v>0</v>
      </c>
      <c r="D1152" s="342"/>
      <c r="E1152" s="341">
        <f t="shared" si="38"/>
        <v>0</v>
      </c>
      <c r="F1152" s="357"/>
      <c r="G1152" s="357"/>
      <c r="H1152" s="343"/>
      <c r="I1152" s="343"/>
      <c r="J1152" s="357"/>
      <c r="K1152" s="253"/>
    </row>
    <row r="1153" spans="1:11" s="311" customFormat="1" ht="18" customHeight="1">
      <c r="A1153" s="258">
        <v>2200104</v>
      </c>
      <c r="B1153" s="340" t="s">
        <v>1858</v>
      </c>
      <c r="C1153" s="341">
        <f t="shared" si="37"/>
        <v>577</v>
      </c>
      <c r="D1153" s="344">
        <v>577</v>
      </c>
      <c r="E1153" s="341">
        <f t="shared" si="38"/>
        <v>577</v>
      </c>
      <c r="F1153" s="345"/>
      <c r="G1153" s="345"/>
      <c r="H1153" s="346"/>
      <c r="I1153" s="346"/>
      <c r="J1153" s="345"/>
      <c r="K1153" s="253"/>
    </row>
    <row r="1154" spans="1:11" s="311" customFormat="1" ht="25.5" customHeight="1" hidden="1">
      <c r="A1154" s="258">
        <v>2200106</v>
      </c>
      <c r="B1154" s="348" t="s">
        <v>1859</v>
      </c>
      <c r="C1154" s="341">
        <f t="shared" si="37"/>
        <v>0</v>
      </c>
      <c r="D1154" s="344"/>
      <c r="E1154" s="341">
        <f t="shared" si="38"/>
        <v>0</v>
      </c>
      <c r="F1154" s="363"/>
      <c r="G1154" s="363"/>
      <c r="H1154" s="364"/>
      <c r="I1154" s="364"/>
      <c r="J1154" s="363"/>
      <c r="K1154" s="253"/>
    </row>
    <row r="1155" spans="1:11" s="311" customFormat="1" ht="25.5" customHeight="1" hidden="1">
      <c r="A1155" s="258">
        <v>2200107</v>
      </c>
      <c r="B1155" s="348" t="s">
        <v>1860</v>
      </c>
      <c r="C1155" s="341">
        <f t="shared" si="37"/>
        <v>0</v>
      </c>
      <c r="D1155" s="344"/>
      <c r="E1155" s="341">
        <f t="shared" si="38"/>
        <v>0</v>
      </c>
      <c r="F1155" s="363"/>
      <c r="G1155" s="363"/>
      <c r="H1155" s="364"/>
      <c r="I1155" s="364"/>
      <c r="J1155" s="363"/>
      <c r="K1155" s="253"/>
    </row>
    <row r="1156" spans="1:11" s="311" customFormat="1" ht="18" customHeight="1">
      <c r="A1156" s="258">
        <v>2200108</v>
      </c>
      <c r="B1156" s="340" t="s">
        <v>1861</v>
      </c>
      <c r="C1156" s="341">
        <f t="shared" si="37"/>
        <v>214</v>
      </c>
      <c r="D1156" s="344">
        <v>214</v>
      </c>
      <c r="E1156" s="341">
        <f t="shared" si="38"/>
        <v>214</v>
      </c>
      <c r="F1156" s="345"/>
      <c r="G1156" s="345"/>
      <c r="H1156" s="346"/>
      <c r="I1156" s="346"/>
      <c r="J1156" s="345"/>
      <c r="K1156" s="253"/>
    </row>
    <row r="1157" spans="1:11" s="311" customFormat="1" ht="25.5" customHeight="1" hidden="1">
      <c r="A1157" s="258">
        <v>2200109</v>
      </c>
      <c r="B1157" s="348" t="s">
        <v>1862</v>
      </c>
      <c r="C1157" s="341">
        <f aca="true" t="shared" si="40" ref="C1157:C1220">E1157+F1157+G1157</f>
        <v>0</v>
      </c>
      <c r="D1157" s="344"/>
      <c r="E1157" s="341">
        <f aca="true" t="shared" si="41" ref="E1157:E1220">D1157-F1157</f>
        <v>0</v>
      </c>
      <c r="F1157" s="363"/>
      <c r="G1157" s="363"/>
      <c r="H1157" s="364"/>
      <c r="I1157" s="364"/>
      <c r="J1157" s="363"/>
      <c r="K1157" s="253"/>
    </row>
    <row r="1158" spans="1:11" s="311" customFormat="1" ht="25.5" customHeight="1" hidden="1">
      <c r="A1158" s="258">
        <v>2200112</v>
      </c>
      <c r="B1158" s="348" t="s">
        <v>1347</v>
      </c>
      <c r="C1158" s="341">
        <f t="shared" si="40"/>
        <v>0</v>
      </c>
      <c r="D1158" s="344"/>
      <c r="E1158" s="341">
        <f t="shared" si="41"/>
        <v>0</v>
      </c>
      <c r="F1158" s="363"/>
      <c r="G1158" s="363"/>
      <c r="H1158" s="364"/>
      <c r="I1158" s="364"/>
      <c r="J1158" s="363"/>
      <c r="K1158" s="253"/>
    </row>
    <row r="1159" spans="1:11" s="311" customFormat="1" ht="25.5" customHeight="1" hidden="1">
      <c r="A1159" s="258">
        <v>2200113</v>
      </c>
      <c r="B1159" s="348" t="s">
        <v>1863</v>
      </c>
      <c r="C1159" s="341">
        <f t="shared" si="40"/>
        <v>0</v>
      </c>
      <c r="D1159" s="344"/>
      <c r="E1159" s="341">
        <f t="shared" si="41"/>
        <v>0</v>
      </c>
      <c r="F1159" s="363"/>
      <c r="G1159" s="363"/>
      <c r="H1159" s="364"/>
      <c r="I1159" s="364"/>
      <c r="J1159" s="363"/>
      <c r="K1159" s="253"/>
    </row>
    <row r="1160" spans="1:11" s="311" customFormat="1" ht="18" customHeight="1">
      <c r="A1160" s="258">
        <v>2200114</v>
      </c>
      <c r="B1160" s="340" t="s">
        <v>1864</v>
      </c>
      <c r="C1160" s="341">
        <f t="shared" si="40"/>
        <v>87</v>
      </c>
      <c r="D1160" s="344">
        <v>87</v>
      </c>
      <c r="E1160" s="341">
        <f t="shared" si="41"/>
        <v>87</v>
      </c>
      <c r="F1160" s="345"/>
      <c r="G1160" s="345"/>
      <c r="H1160" s="346"/>
      <c r="I1160" s="346"/>
      <c r="J1160" s="345"/>
      <c r="K1160" s="253"/>
    </row>
    <row r="1161" spans="1:11" s="311" customFormat="1" ht="25.5" customHeight="1" hidden="1">
      <c r="A1161" s="258">
        <v>2200115</v>
      </c>
      <c r="B1161" s="348" t="s">
        <v>1350</v>
      </c>
      <c r="C1161" s="341">
        <f t="shared" si="40"/>
        <v>0</v>
      </c>
      <c r="D1161" s="344"/>
      <c r="E1161" s="341">
        <f t="shared" si="41"/>
        <v>0</v>
      </c>
      <c r="F1161" s="363"/>
      <c r="G1161" s="363"/>
      <c r="H1161" s="364"/>
      <c r="I1161" s="364"/>
      <c r="J1161" s="363"/>
      <c r="K1161" s="253"/>
    </row>
    <row r="1162" spans="1:11" s="311" customFormat="1" ht="25.5" customHeight="1" hidden="1">
      <c r="A1162" s="258">
        <v>2200116</v>
      </c>
      <c r="B1162" s="348" t="s">
        <v>1351</v>
      </c>
      <c r="C1162" s="341">
        <f t="shared" si="40"/>
        <v>0</v>
      </c>
      <c r="D1162" s="344"/>
      <c r="E1162" s="341">
        <f t="shared" si="41"/>
        <v>0</v>
      </c>
      <c r="F1162" s="363"/>
      <c r="G1162" s="363"/>
      <c r="H1162" s="364"/>
      <c r="I1162" s="364"/>
      <c r="J1162" s="363"/>
      <c r="K1162" s="253"/>
    </row>
    <row r="1163" spans="1:11" s="311" customFormat="1" ht="25.5" customHeight="1" hidden="1">
      <c r="A1163" s="258">
        <v>2200119</v>
      </c>
      <c r="B1163" s="348" t="s">
        <v>1352</v>
      </c>
      <c r="C1163" s="341">
        <f t="shared" si="40"/>
        <v>0</v>
      </c>
      <c r="D1163" s="344"/>
      <c r="E1163" s="341">
        <f t="shared" si="41"/>
        <v>0</v>
      </c>
      <c r="F1163" s="363"/>
      <c r="G1163" s="363"/>
      <c r="H1163" s="364"/>
      <c r="I1163" s="364"/>
      <c r="J1163" s="363"/>
      <c r="K1163" s="253"/>
    </row>
    <row r="1164" spans="1:11" s="311" customFormat="1" ht="25.5" customHeight="1" hidden="1">
      <c r="A1164" s="258">
        <v>2200120</v>
      </c>
      <c r="B1164" s="348" t="s">
        <v>1865</v>
      </c>
      <c r="C1164" s="341">
        <f t="shared" si="40"/>
        <v>0</v>
      </c>
      <c r="D1164" s="344"/>
      <c r="E1164" s="341">
        <f t="shared" si="41"/>
        <v>0</v>
      </c>
      <c r="F1164" s="363"/>
      <c r="G1164" s="363"/>
      <c r="H1164" s="364"/>
      <c r="I1164" s="364"/>
      <c r="J1164" s="363"/>
      <c r="K1164" s="253"/>
    </row>
    <row r="1165" spans="1:11" s="311" customFormat="1" ht="25.5" customHeight="1" hidden="1">
      <c r="A1165" s="258">
        <v>2200121</v>
      </c>
      <c r="B1165" s="348" t="s">
        <v>1866</v>
      </c>
      <c r="C1165" s="341">
        <f t="shared" si="40"/>
        <v>0</v>
      </c>
      <c r="D1165" s="344"/>
      <c r="E1165" s="341">
        <f t="shared" si="41"/>
        <v>0</v>
      </c>
      <c r="F1165" s="363"/>
      <c r="G1165" s="363"/>
      <c r="H1165" s="364"/>
      <c r="I1165" s="364"/>
      <c r="J1165" s="363"/>
      <c r="K1165" s="253"/>
    </row>
    <row r="1166" spans="1:11" s="311" customFormat="1" ht="25.5" customHeight="1" hidden="1">
      <c r="A1166" s="258">
        <v>2200122</v>
      </c>
      <c r="B1166" s="348" t="s">
        <v>1867</v>
      </c>
      <c r="C1166" s="341">
        <f t="shared" si="40"/>
        <v>0</v>
      </c>
      <c r="D1166" s="344"/>
      <c r="E1166" s="341">
        <f t="shared" si="41"/>
        <v>0</v>
      </c>
      <c r="F1166" s="363"/>
      <c r="G1166" s="363"/>
      <c r="H1166" s="364"/>
      <c r="I1166" s="364"/>
      <c r="J1166" s="363"/>
      <c r="K1166" s="253"/>
    </row>
    <row r="1167" spans="1:11" s="311" customFormat="1" ht="25.5" customHeight="1" hidden="1">
      <c r="A1167" s="258">
        <v>2200123</v>
      </c>
      <c r="B1167" s="348" t="s">
        <v>1868</v>
      </c>
      <c r="C1167" s="341">
        <f t="shared" si="40"/>
        <v>0</v>
      </c>
      <c r="D1167" s="344"/>
      <c r="E1167" s="341">
        <f t="shared" si="41"/>
        <v>0</v>
      </c>
      <c r="F1167" s="363"/>
      <c r="G1167" s="363"/>
      <c r="H1167" s="364"/>
      <c r="I1167" s="364"/>
      <c r="J1167" s="363"/>
      <c r="K1167" s="253"/>
    </row>
    <row r="1168" spans="1:11" s="311" customFormat="1" ht="25.5" customHeight="1" hidden="1">
      <c r="A1168" s="258">
        <v>2200124</v>
      </c>
      <c r="B1168" s="348" t="s">
        <v>1869</v>
      </c>
      <c r="C1168" s="341">
        <f t="shared" si="40"/>
        <v>0</v>
      </c>
      <c r="D1168" s="344"/>
      <c r="E1168" s="341">
        <f t="shared" si="41"/>
        <v>0</v>
      </c>
      <c r="F1168" s="363"/>
      <c r="G1168" s="363"/>
      <c r="H1168" s="364"/>
      <c r="I1168" s="364"/>
      <c r="J1168" s="363"/>
      <c r="K1168" s="253"/>
    </row>
    <row r="1169" spans="1:11" s="311" customFormat="1" ht="25.5" customHeight="1" hidden="1">
      <c r="A1169" s="258">
        <v>2200125</v>
      </c>
      <c r="B1169" s="348" t="s">
        <v>1364</v>
      </c>
      <c r="C1169" s="341">
        <f t="shared" si="40"/>
        <v>0</v>
      </c>
      <c r="D1169" s="344"/>
      <c r="E1169" s="341">
        <f t="shared" si="41"/>
        <v>0</v>
      </c>
      <c r="F1169" s="363"/>
      <c r="G1169" s="363"/>
      <c r="H1169" s="364"/>
      <c r="I1169" s="364"/>
      <c r="J1169" s="363"/>
      <c r="K1169" s="253"/>
    </row>
    <row r="1170" spans="1:11" s="311" customFormat="1" ht="25.5" customHeight="1" hidden="1">
      <c r="A1170" s="258">
        <v>2200126</v>
      </c>
      <c r="B1170" s="348" t="s">
        <v>1366</v>
      </c>
      <c r="C1170" s="341">
        <f t="shared" si="40"/>
        <v>0</v>
      </c>
      <c r="D1170" s="362"/>
      <c r="E1170" s="341">
        <f t="shared" si="41"/>
        <v>0</v>
      </c>
      <c r="F1170" s="363"/>
      <c r="G1170" s="363"/>
      <c r="H1170" s="364"/>
      <c r="I1170" s="364"/>
      <c r="J1170" s="363"/>
      <c r="K1170" s="253"/>
    </row>
    <row r="1171" spans="1:11" s="311" customFormat="1" ht="25.5" customHeight="1" hidden="1">
      <c r="A1171" s="258">
        <v>2200127</v>
      </c>
      <c r="B1171" s="348" t="s">
        <v>1367</v>
      </c>
      <c r="C1171" s="341">
        <f t="shared" si="40"/>
        <v>0</v>
      </c>
      <c r="D1171" s="342"/>
      <c r="E1171" s="341">
        <f t="shared" si="41"/>
        <v>0</v>
      </c>
      <c r="F1171" s="357"/>
      <c r="G1171" s="357"/>
      <c r="H1171" s="341"/>
      <c r="I1171" s="341"/>
      <c r="J1171" s="363"/>
      <c r="K1171" s="253"/>
    </row>
    <row r="1172" spans="1:11" s="311" customFormat="1" ht="25.5" customHeight="1" hidden="1">
      <c r="A1172" s="258">
        <v>2200128</v>
      </c>
      <c r="B1172" s="348" t="s">
        <v>1870</v>
      </c>
      <c r="C1172" s="341">
        <f t="shared" si="40"/>
        <v>0</v>
      </c>
      <c r="D1172" s="362"/>
      <c r="E1172" s="341">
        <f t="shared" si="41"/>
        <v>0</v>
      </c>
      <c r="F1172" s="363"/>
      <c r="G1172" s="363"/>
      <c r="H1172" s="364"/>
      <c r="I1172" s="364"/>
      <c r="J1172" s="363"/>
      <c r="K1172" s="253"/>
    </row>
    <row r="1173" spans="1:11" s="311" customFormat="1" ht="25.5" customHeight="1" hidden="1">
      <c r="A1173" s="258">
        <v>2200129</v>
      </c>
      <c r="B1173" s="348" t="s">
        <v>1871</v>
      </c>
      <c r="C1173" s="341">
        <f t="shared" si="40"/>
        <v>0</v>
      </c>
      <c r="D1173" s="362"/>
      <c r="E1173" s="341">
        <f t="shared" si="41"/>
        <v>0</v>
      </c>
      <c r="F1173" s="363"/>
      <c r="G1173" s="363"/>
      <c r="H1173" s="364"/>
      <c r="I1173" s="364"/>
      <c r="J1173" s="363"/>
      <c r="K1173" s="253"/>
    </row>
    <row r="1174" spans="1:11" s="311" customFormat="1" ht="18" customHeight="1">
      <c r="A1174" s="258">
        <v>2200150</v>
      </c>
      <c r="B1174" s="340" t="s">
        <v>1080</v>
      </c>
      <c r="C1174" s="341">
        <f t="shared" si="40"/>
        <v>95</v>
      </c>
      <c r="D1174" s="344">
        <v>95</v>
      </c>
      <c r="E1174" s="341">
        <f t="shared" si="41"/>
        <v>95</v>
      </c>
      <c r="F1174" s="345"/>
      <c r="G1174" s="345"/>
      <c r="H1174" s="346"/>
      <c r="I1174" s="346"/>
      <c r="J1174" s="345"/>
      <c r="K1174" s="253"/>
    </row>
    <row r="1175" spans="1:11" s="311" customFormat="1" ht="18" customHeight="1">
      <c r="A1175" s="258">
        <v>2200199</v>
      </c>
      <c r="B1175" s="340" t="s">
        <v>1872</v>
      </c>
      <c r="C1175" s="341">
        <f t="shared" si="40"/>
        <v>182</v>
      </c>
      <c r="D1175" s="344">
        <v>182</v>
      </c>
      <c r="E1175" s="341">
        <f t="shared" si="41"/>
        <v>1</v>
      </c>
      <c r="F1175" s="345">
        <v>181</v>
      </c>
      <c r="G1175" s="345"/>
      <c r="H1175" s="346"/>
      <c r="I1175" s="346"/>
      <c r="J1175" s="345"/>
      <c r="K1175" s="253"/>
    </row>
    <row r="1176" spans="1:11" s="311" customFormat="1" ht="18" customHeight="1">
      <c r="A1176" s="258">
        <v>22005</v>
      </c>
      <c r="B1176" s="340" t="s">
        <v>1385</v>
      </c>
      <c r="C1176" s="341">
        <f t="shared" si="40"/>
        <v>73</v>
      </c>
      <c r="D1176" s="344">
        <f>SUM(D1177:D1190)</f>
        <v>73</v>
      </c>
      <c r="E1176" s="341">
        <f t="shared" si="41"/>
        <v>73</v>
      </c>
      <c r="F1176" s="368">
        <f>SUM(F1177:F1190)</f>
        <v>0</v>
      </c>
      <c r="G1176" s="368">
        <f>SUM(G1177:G1190)</f>
        <v>0</v>
      </c>
      <c r="H1176" s="346"/>
      <c r="I1176" s="346"/>
      <c r="J1176" s="345"/>
      <c r="K1176" s="253"/>
    </row>
    <row r="1177" spans="1:11" s="311" customFormat="1" ht="25.5" customHeight="1" hidden="1">
      <c r="A1177" s="258">
        <v>2200501</v>
      </c>
      <c r="B1177" s="348" t="s">
        <v>1060</v>
      </c>
      <c r="C1177" s="341">
        <f t="shared" si="40"/>
        <v>0</v>
      </c>
      <c r="D1177" s="362"/>
      <c r="E1177" s="341">
        <f t="shared" si="41"/>
        <v>0</v>
      </c>
      <c r="F1177" s="363"/>
      <c r="G1177" s="363"/>
      <c r="H1177" s="364"/>
      <c r="I1177" s="364"/>
      <c r="J1177" s="363"/>
      <c r="K1177" s="253"/>
    </row>
    <row r="1178" spans="1:11" s="311" customFormat="1" ht="25.5" customHeight="1" hidden="1">
      <c r="A1178" s="258">
        <v>2200502</v>
      </c>
      <c r="B1178" s="348" t="s">
        <v>1061</v>
      </c>
      <c r="C1178" s="341">
        <f t="shared" si="40"/>
        <v>0</v>
      </c>
      <c r="D1178" s="362"/>
      <c r="E1178" s="341">
        <f t="shared" si="41"/>
        <v>0</v>
      </c>
      <c r="F1178" s="363"/>
      <c r="G1178" s="363"/>
      <c r="H1178" s="364"/>
      <c r="I1178" s="364"/>
      <c r="J1178" s="363"/>
      <c r="K1178" s="253"/>
    </row>
    <row r="1179" spans="1:11" s="311" customFormat="1" ht="25.5" customHeight="1" hidden="1">
      <c r="A1179" s="258">
        <v>2200503</v>
      </c>
      <c r="B1179" s="348" t="s">
        <v>1062</v>
      </c>
      <c r="C1179" s="341">
        <f t="shared" si="40"/>
        <v>0</v>
      </c>
      <c r="D1179" s="362"/>
      <c r="E1179" s="341">
        <f t="shared" si="41"/>
        <v>0</v>
      </c>
      <c r="F1179" s="363"/>
      <c r="G1179" s="363"/>
      <c r="H1179" s="364"/>
      <c r="I1179" s="364"/>
      <c r="J1179" s="363"/>
      <c r="K1179" s="253"/>
    </row>
    <row r="1180" spans="1:11" s="311" customFormat="1" ht="18" customHeight="1">
      <c r="A1180" s="258">
        <v>2200504</v>
      </c>
      <c r="B1180" s="340" t="s">
        <v>1386</v>
      </c>
      <c r="C1180" s="341">
        <f t="shared" si="40"/>
        <v>30</v>
      </c>
      <c r="D1180" s="344">
        <v>30</v>
      </c>
      <c r="E1180" s="341">
        <f t="shared" si="41"/>
        <v>30</v>
      </c>
      <c r="F1180" s="345"/>
      <c r="G1180" s="345"/>
      <c r="H1180" s="346"/>
      <c r="I1180" s="346"/>
      <c r="J1180" s="345"/>
      <c r="K1180" s="253"/>
    </row>
    <row r="1181" spans="1:11" s="311" customFormat="1" ht="25.5" customHeight="1" hidden="1">
      <c r="A1181" s="258">
        <v>2200506</v>
      </c>
      <c r="B1181" s="348" t="s">
        <v>1387</v>
      </c>
      <c r="C1181" s="341">
        <f t="shared" si="40"/>
        <v>0</v>
      </c>
      <c r="D1181" s="362"/>
      <c r="E1181" s="341">
        <f t="shared" si="41"/>
        <v>0</v>
      </c>
      <c r="F1181" s="363"/>
      <c r="G1181" s="363"/>
      <c r="H1181" s="364"/>
      <c r="I1181" s="364"/>
      <c r="J1181" s="363"/>
      <c r="K1181" s="253"/>
    </row>
    <row r="1182" spans="1:11" s="311" customFormat="1" ht="25.5" customHeight="1" hidden="1">
      <c r="A1182" s="258">
        <v>2200507</v>
      </c>
      <c r="B1182" s="348" t="s">
        <v>1388</v>
      </c>
      <c r="C1182" s="341">
        <f t="shared" si="40"/>
        <v>0</v>
      </c>
      <c r="D1182" s="362"/>
      <c r="E1182" s="341">
        <f t="shared" si="41"/>
        <v>0</v>
      </c>
      <c r="F1182" s="363"/>
      <c r="G1182" s="363"/>
      <c r="H1182" s="364"/>
      <c r="I1182" s="364"/>
      <c r="J1182" s="363"/>
      <c r="K1182" s="253"/>
    </row>
    <row r="1183" spans="1:11" s="311" customFormat="1" ht="25.5" customHeight="1" hidden="1">
      <c r="A1183" s="258">
        <v>2200508</v>
      </c>
      <c r="B1183" s="348" t="s">
        <v>1389</v>
      </c>
      <c r="C1183" s="341">
        <f t="shared" si="40"/>
        <v>0</v>
      </c>
      <c r="D1183" s="362"/>
      <c r="E1183" s="341">
        <f t="shared" si="41"/>
        <v>0</v>
      </c>
      <c r="F1183" s="363"/>
      <c r="G1183" s="363"/>
      <c r="H1183" s="364"/>
      <c r="I1183" s="364"/>
      <c r="J1183" s="363"/>
      <c r="K1183" s="253"/>
    </row>
    <row r="1184" spans="1:11" s="311" customFormat="1" ht="25.5" customHeight="1" hidden="1">
      <c r="A1184" s="258">
        <v>2200509</v>
      </c>
      <c r="B1184" s="348" t="s">
        <v>1390</v>
      </c>
      <c r="C1184" s="341">
        <f t="shared" si="40"/>
        <v>0</v>
      </c>
      <c r="D1184" s="362"/>
      <c r="E1184" s="341">
        <f t="shared" si="41"/>
        <v>0</v>
      </c>
      <c r="F1184" s="363"/>
      <c r="G1184" s="363"/>
      <c r="H1184" s="364"/>
      <c r="I1184" s="364"/>
      <c r="J1184" s="363"/>
      <c r="K1184" s="253"/>
    </row>
    <row r="1185" spans="1:11" s="311" customFormat="1" ht="25.5" customHeight="1" hidden="1">
      <c r="A1185" s="258">
        <v>2200510</v>
      </c>
      <c r="B1185" s="348" t="s">
        <v>1391</v>
      </c>
      <c r="C1185" s="341">
        <f t="shared" si="40"/>
        <v>0</v>
      </c>
      <c r="D1185" s="362"/>
      <c r="E1185" s="341">
        <f t="shared" si="41"/>
        <v>0</v>
      </c>
      <c r="F1185" s="363"/>
      <c r="G1185" s="363"/>
      <c r="H1185" s="364"/>
      <c r="I1185" s="364"/>
      <c r="J1185" s="363"/>
      <c r="K1185" s="253"/>
    </row>
    <row r="1186" spans="1:11" s="311" customFormat="1" ht="25.5" customHeight="1" hidden="1">
      <c r="A1186" s="258">
        <v>2200511</v>
      </c>
      <c r="B1186" s="348" t="s">
        <v>1392</v>
      </c>
      <c r="C1186" s="341">
        <f t="shared" si="40"/>
        <v>0</v>
      </c>
      <c r="D1186" s="362"/>
      <c r="E1186" s="341">
        <f t="shared" si="41"/>
        <v>0</v>
      </c>
      <c r="F1186" s="363"/>
      <c r="G1186" s="363"/>
      <c r="H1186" s="364"/>
      <c r="I1186" s="364"/>
      <c r="J1186" s="363"/>
      <c r="K1186" s="253"/>
    </row>
    <row r="1187" spans="1:11" s="311" customFormat="1" ht="25.5" customHeight="1" hidden="1">
      <c r="A1187" s="258">
        <v>2200512</v>
      </c>
      <c r="B1187" s="348" t="s">
        <v>1393</v>
      </c>
      <c r="C1187" s="341">
        <f t="shared" si="40"/>
        <v>0</v>
      </c>
      <c r="D1187" s="362"/>
      <c r="E1187" s="341">
        <f t="shared" si="41"/>
        <v>0</v>
      </c>
      <c r="F1187" s="363"/>
      <c r="G1187" s="363"/>
      <c r="H1187" s="364"/>
      <c r="I1187" s="364"/>
      <c r="J1187" s="363"/>
      <c r="K1187" s="253"/>
    </row>
    <row r="1188" spans="1:11" s="311" customFormat="1" ht="25.5" customHeight="1" hidden="1">
      <c r="A1188" s="258">
        <v>2200513</v>
      </c>
      <c r="B1188" s="348" t="s">
        <v>1394</v>
      </c>
      <c r="C1188" s="341">
        <f t="shared" si="40"/>
        <v>0</v>
      </c>
      <c r="D1188" s="362"/>
      <c r="E1188" s="341">
        <f t="shared" si="41"/>
        <v>0</v>
      </c>
      <c r="F1188" s="363"/>
      <c r="G1188" s="363"/>
      <c r="H1188" s="364"/>
      <c r="I1188" s="364"/>
      <c r="J1188" s="363"/>
      <c r="K1188" s="253"/>
    </row>
    <row r="1189" spans="1:11" s="311" customFormat="1" ht="25.5" customHeight="1" hidden="1">
      <c r="A1189" s="258">
        <v>2200514</v>
      </c>
      <c r="B1189" s="348" t="s">
        <v>1395</v>
      </c>
      <c r="C1189" s="341">
        <f t="shared" si="40"/>
        <v>0</v>
      </c>
      <c r="D1189" s="362"/>
      <c r="E1189" s="341">
        <f t="shared" si="41"/>
        <v>0</v>
      </c>
      <c r="F1189" s="363"/>
      <c r="G1189" s="363"/>
      <c r="H1189" s="364"/>
      <c r="I1189" s="364"/>
      <c r="J1189" s="363"/>
      <c r="K1189" s="253"/>
    </row>
    <row r="1190" spans="1:11" s="311" customFormat="1" ht="18" customHeight="1">
      <c r="A1190" s="258">
        <v>2200599</v>
      </c>
      <c r="B1190" s="340" t="s">
        <v>1396</v>
      </c>
      <c r="C1190" s="341">
        <f t="shared" si="40"/>
        <v>43</v>
      </c>
      <c r="D1190" s="344">
        <v>43</v>
      </c>
      <c r="E1190" s="341">
        <f t="shared" si="41"/>
        <v>43</v>
      </c>
      <c r="F1190" s="345"/>
      <c r="G1190" s="345"/>
      <c r="H1190" s="346"/>
      <c r="I1190" s="346"/>
      <c r="J1190" s="345"/>
      <c r="K1190" s="253"/>
    </row>
    <row r="1191" spans="1:11" s="311" customFormat="1" ht="25.5" customHeight="1" hidden="1">
      <c r="A1191" s="258">
        <v>22099</v>
      </c>
      <c r="B1191" s="348" t="s">
        <v>1873</v>
      </c>
      <c r="C1191" s="341">
        <f t="shared" si="40"/>
        <v>0</v>
      </c>
      <c r="D1191" s="342">
        <f>SUM(D1192)</f>
        <v>0</v>
      </c>
      <c r="E1191" s="341">
        <f t="shared" si="41"/>
        <v>0</v>
      </c>
      <c r="F1191" s="341">
        <f>SUM(F1192)</f>
        <v>0</v>
      </c>
      <c r="G1191" s="341">
        <f>SUM(G1192)</f>
        <v>0</v>
      </c>
      <c r="H1191" s="364"/>
      <c r="I1191" s="364"/>
      <c r="J1191" s="363"/>
      <c r="K1191" s="253"/>
    </row>
    <row r="1192" spans="1:11" s="311" customFormat="1" ht="25.5" customHeight="1" hidden="1">
      <c r="A1192" s="258">
        <v>2209901</v>
      </c>
      <c r="B1192" s="348" t="s">
        <v>1874</v>
      </c>
      <c r="C1192" s="341">
        <f t="shared" si="40"/>
        <v>0</v>
      </c>
      <c r="D1192" s="362"/>
      <c r="E1192" s="341">
        <f t="shared" si="41"/>
        <v>0</v>
      </c>
      <c r="F1192" s="363"/>
      <c r="G1192" s="363"/>
      <c r="H1192" s="364"/>
      <c r="I1192" s="364"/>
      <c r="J1192" s="363"/>
      <c r="K1192" s="253"/>
    </row>
    <row r="1193" spans="1:11" s="311" customFormat="1" ht="18" customHeight="1">
      <c r="A1193" s="258">
        <v>221</v>
      </c>
      <c r="B1193" s="370" t="s">
        <v>1398</v>
      </c>
      <c r="C1193" s="336">
        <f t="shared" si="40"/>
        <v>738</v>
      </c>
      <c r="D1193" s="376">
        <f>D1194+D1205+D1209</f>
        <v>529</v>
      </c>
      <c r="E1193" s="336">
        <f t="shared" si="41"/>
        <v>529</v>
      </c>
      <c r="F1193" s="387">
        <f>F1194+F1205+F1209</f>
        <v>0</v>
      </c>
      <c r="G1193" s="378">
        <f>G1194+G1205+G1209</f>
        <v>209</v>
      </c>
      <c r="H1193" s="346"/>
      <c r="I1193" s="346"/>
      <c r="J1193" s="345"/>
      <c r="K1193" s="253"/>
    </row>
    <row r="1194" spans="1:11" s="311" customFormat="1" ht="18" customHeight="1">
      <c r="A1194" s="258">
        <v>22101</v>
      </c>
      <c r="B1194" s="340" t="s">
        <v>1399</v>
      </c>
      <c r="C1194" s="341">
        <f t="shared" si="40"/>
        <v>738</v>
      </c>
      <c r="D1194" s="344">
        <f>SUM(D1195:D1204)</f>
        <v>529</v>
      </c>
      <c r="E1194" s="341">
        <f t="shared" si="41"/>
        <v>529</v>
      </c>
      <c r="F1194" s="368">
        <f>SUM(F1195:F1204)</f>
        <v>0</v>
      </c>
      <c r="G1194" s="345">
        <f>SUM(G1195:G1204)</f>
        <v>209</v>
      </c>
      <c r="H1194" s="346"/>
      <c r="I1194" s="346"/>
      <c r="J1194" s="345"/>
      <c r="K1194" s="253"/>
    </row>
    <row r="1195" spans="1:11" s="311" customFormat="1" ht="18" customHeight="1">
      <c r="A1195" s="258">
        <v>2210101</v>
      </c>
      <c r="B1195" s="340" t="s">
        <v>1400</v>
      </c>
      <c r="C1195" s="341">
        <f t="shared" si="40"/>
        <v>241</v>
      </c>
      <c r="D1195" s="344">
        <v>32</v>
      </c>
      <c r="E1195" s="341">
        <f t="shared" si="41"/>
        <v>32</v>
      </c>
      <c r="F1195" s="368"/>
      <c r="G1195" s="345">
        <v>209</v>
      </c>
      <c r="H1195" s="346"/>
      <c r="I1195" s="346"/>
      <c r="J1195" s="345"/>
      <c r="K1195" s="253"/>
    </row>
    <row r="1196" spans="1:11" s="311" customFormat="1" ht="25.5" customHeight="1" hidden="1">
      <c r="A1196" s="258">
        <v>2210102</v>
      </c>
      <c r="B1196" s="348" t="s">
        <v>1401</v>
      </c>
      <c r="C1196" s="341">
        <f t="shared" si="40"/>
        <v>0</v>
      </c>
      <c r="D1196" s="362"/>
      <c r="E1196" s="341">
        <f t="shared" si="41"/>
        <v>0</v>
      </c>
      <c r="F1196" s="369"/>
      <c r="G1196" s="363"/>
      <c r="H1196" s="364"/>
      <c r="I1196" s="364"/>
      <c r="J1196" s="363"/>
      <c r="K1196" s="253"/>
    </row>
    <row r="1197" spans="1:11" s="311" customFormat="1" ht="18" customHeight="1">
      <c r="A1197" s="258">
        <v>2210103</v>
      </c>
      <c r="B1197" s="340" t="s">
        <v>1402</v>
      </c>
      <c r="C1197" s="341">
        <f t="shared" si="40"/>
        <v>169</v>
      </c>
      <c r="D1197" s="344">
        <v>169</v>
      </c>
      <c r="E1197" s="341">
        <f t="shared" si="41"/>
        <v>169</v>
      </c>
      <c r="F1197" s="368"/>
      <c r="G1197" s="345"/>
      <c r="H1197" s="346"/>
      <c r="I1197" s="346"/>
      <c r="J1197" s="345"/>
      <c r="K1197" s="253"/>
    </row>
    <row r="1198" spans="1:11" s="311" customFormat="1" ht="25.5" customHeight="1" hidden="1">
      <c r="A1198" s="258">
        <v>2210104</v>
      </c>
      <c r="B1198" s="348" t="s">
        <v>1403</v>
      </c>
      <c r="C1198" s="341">
        <f t="shared" si="40"/>
        <v>0</v>
      </c>
      <c r="D1198" s="362"/>
      <c r="E1198" s="341">
        <f t="shared" si="41"/>
        <v>0</v>
      </c>
      <c r="F1198" s="369"/>
      <c r="G1198" s="363"/>
      <c r="H1198" s="364"/>
      <c r="I1198" s="364"/>
      <c r="J1198" s="363"/>
      <c r="K1198" s="253"/>
    </row>
    <row r="1199" spans="1:11" s="311" customFormat="1" ht="18" customHeight="1">
      <c r="A1199" s="258">
        <v>2210105</v>
      </c>
      <c r="B1199" s="340" t="s">
        <v>1404</v>
      </c>
      <c r="C1199" s="341">
        <f t="shared" si="40"/>
        <v>33</v>
      </c>
      <c r="D1199" s="344">
        <v>33</v>
      </c>
      <c r="E1199" s="341">
        <f t="shared" si="41"/>
        <v>33</v>
      </c>
      <c r="F1199" s="368"/>
      <c r="G1199" s="345"/>
      <c r="H1199" s="346"/>
      <c r="I1199" s="346"/>
      <c r="J1199" s="345"/>
      <c r="K1199" s="253"/>
    </row>
    <row r="1200" spans="1:11" s="311" customFormat="1" ht="18" customHeight="1">
      <c r="A1200" s="258">
        <v>2210106</v>
      </c>
      <c r="B1200" s="340" t="s">
        <v>1405</v>
      </c>
      <c r="C1200" s="341">
        <f t="shared" si="40"/>
        <v>290</v>
      </c>
      <c r="D1200" s="344">
        <v>290</v>
      </c>
      <c r="E1200" s="341">
        <f t="shared" si="41"/>
        <v>290</v>
      </c>
      <c r="F1200" s="368"/>
      <c r="G1200" s="345"/>
      <c r="H1200" s="346"/>
      <c r="I1200" s="346"/>
      <c r="J1200" s="345"/>
      <c r="K1200" s="253"/>
    </row>
    <row r="1201" spans="1:11" s="311" customFormat="1" ht="18" customHeight="1">
      <c r="A1201" s="258">
        <v>2210107</v>
      </c>
      <c r="B1201" s="340" t="s">
        <v>1406</v>
      </c>
      <c r="C1201" s="341">
        <f t="shared" si="40"/>
        <v>5</v>
      </c>
      <c r="D1201" s="344">
        <v>5</v>
      </c>
      <c r="E1201" s="341">
        <f t="shared" si="41"/>
        <v>5</v>
      </c>
      <c r="F1201" s="368"/>
      <c r="G1201" s="345"/>
      <c r="H1201" s="346"/>
      <c r="I1201" s="346"/>
      <c r="J1201" s="345"/>
      <c r="K1201" s="253"/>
    </row>
    <row r="1202" spans="1:11" s="311" customFormat="1" ht="25.5" customHeight="1" hidden="1">
      <c r="A1202" s="258">
        <v>2210108</v>
      </c>
      <c r="B1202" s="348" t="s">
        <v>1875</v>
      </c>
      <c r="C1202" s="341">
        <f t="shared" si="40"/>
        <v>0</v>
      </c>
      <c r="D1202" s="362"/>
      <c r="E1202" s="341">
        <f t="shared" si="41"/>
        <v>0</v>
      </c>
      <c r="F1202" s="369"/>
      <c r="G1202" s="363"/>
      <c r="H1202" s="364"/>
      <c r="I1202" s="364"/>
      <c r="J1202" s="363"/>
      <c r="K1202" s="253"/>
    </row>
    <row r="1203" spans="1:11" s="311" customFormat="1" ht="25.5" customHeight="1" hidden="1">
      <c r="A1203" s="258">
        <v>2210109</v>
      </c>
      <c r="B1203" s="348" t="s">
        <v>1876</v>
      </c>
      <c r="C1203" s="341">
        <f t="shared" si="40"/>
        <v>0</v>
      </c>
      <c r="D1203" s="362"/>
      <c r="E1203" s="341">
        <f t="shared" si="41"/>
        <v>0</v>
      </c>
      <c r="F1203" s="369"/>
      <c r="G1203" s="363"/>
      <c r="H1203" s="364"/>
      <c r="I1203" s="364"/>
      <c r="J1203" s="363"/>
      <c r="K1203" s="253"/>
    </row>
    <row r="1204" spans="1:11" s="311" customFormat="1" ht="25.5" customHeight="1" hidden="1">
      <c r="A1204" s="258">
        <v>2210199</v>
      </c>
      <c r="B1204" s="348" t="s">
        <v>1407</v>
      </c>
      <c r="C1204" s="341">
        <f t="shared" si="40"/>
        <v>0</v>
      </c>
      <c r="D1204" s="362"/>
      <c r="E1204" s="341">
        <f t="shared" si="41"/>
        <v>0</v>
      </c>
      <c r="F1204" s="369"/>
      <c r="G1204" s="363"/>
      <c r="H1204" s="364"/>
      <c r="I1204" s="364"/>
      <c r="J1204" s="363"/>
      <c r="K1204" s="253"/>
    </row>
    <row r="1205" spans="1:11" s="311" customFormat="1" ht="25.5" customHeight="1" hidden="1">
      <c r="A1205" s="258">
        <v>22102</v>
      </c>
      <c r="B1205" s="348" t="s">
        <v>1408</v>
      </c>
      <c r="C1205" s="341">
        <f t="shared" si="40"/>
        <v>0</v>
      </c>
      <c r="D1205" s="342">
        <f>SUM(D1206:D1208)</f>
        <v>0</v>
      </c>
      <c r="E1205" s="341">
        <f t="shared" si="41"/>
        <v>0</v>
      </c>
      <c r="F1205" s="367">
        <f>SUM(F1206:F1208)</f>
        <v>0</v>
      </c>
      <c r="G1205" s="341">
        <f>SUM(G1206:G1208)</f>
        <v>0</v>
      </c>
      <c r="H1205" s="364"/>
      <c r="I1205" s="364"/>
      <c r="J1205" s="363"/>
      <c r="K1205" s="253"/>
    </row>
    <row r="1206" spans="1:11" s="311" customFormat="1" ht="25.5" customHeight="1" hidden="1">
      <c r="A1206" s="258">
        <v>2210201</v>
      </c>
      <c r="B1206" s="348" t="s">
        <v>1409</v>
      </c>
      <c r="C1206" s="341">
        <f t="shared" si="40"/>
        <v>0</v>
      </c>
      <c r="D1206" s="362"/>
      <c r="E1206" s="341">
        <f t="shared" si="41"/>
        <v>0</v>
      </c>
      <c r="F1206" s="369"/>
      <c r="G1206" s="363"/>
      <c r="H1206" s="364"/>
      <c r="I1206" s="364"/>
      <c r="J1206" s="363"/>
      <c r="K1206" s="253"/>
    </row>
    <row r="1207" spans="1:11" s="311" customFormat="1" ht="25.5" customHeight="1" hidden="1">
      <c r="A1207" s="258">
        <v>2210202</v>
      </c>
      <c r="B1207" s="348" t="s">
        <v>1410</v>
      </c>
      <c r="C1207" s="341">
        <f t="shared" si="40"/>
        <v>0</v>
      </c>
      <c r="D1207" s="362"/>
      <c r="E1207" s="341">
        <f t="shared" si="41"/>
        <v>0</v>
      </c>
      <c r="F1207" s="369"/>
      <c r="G1207" s="363"/>
      <c r="H1207" s="364"/>
      <c r="I1207" s="364"/>
      <c r="J1207" s="363"/>
      <c r="K1207" s="253"/>
    </row>
    <row r="1208" spans="1:11" s="311" customFormat="1" ht="25.5" customHeight="1" hidden="1">
      <c r="A1208" s="258">
        <v>2210203</v>
      </c>
      <c r="B1208" s="348" t="s">
        <v>1411</v>
      </c>
      <c r="C1208" s="341">
        <f t="shared" si="40"/>
        <v>0</v>
      </c>
      <c r="D1208" s="362"/>
      <c r="E1208" s="341">
        <f t="shared" si="41"/>
        <v>0</v>
      </c>
      <c r="F1208" s="369"/>
      <c r="G1208" s="363"/>
      <c r="H1208" s="364"/>
      <c r="I1208" s="364"/>
      <c r="J1208" s="363"/>
      <c r="K1208" s="253"/>
    </row>
    <row r="1209" spans="1:11" s="311" customFormat="1" ht="25.5" customHeight="1" hidden="1">
      <c r="A1209" s="258">
        <v>22103</v>
      </c>
      <c r="B1209" s="348" t="s">
        <v>1412</v>
      </c>
      <c r="C1209" s="341">
        <f t="shared" si="40"/>
        <v>0</v>
      </c>
      <c r="D1209" s="342">
        <f>SUM(D1210:D1212)</f>
        <v>0</v>
      </c>
      <c r="E1209" s="341">
        <f t="shared" si="41"/>
        <v>0</v>
      </c>
      <c r="F1209" s="367">
        <f>SUM(F1210:F1212)</f>
        <v>0</v>
      </c>
      <c r="G1209" s="341">
        <f>SUM(G1210:G1212)</f>
        <v>0</v>
      </c>
      <c r="H1209" s="364"/>
      <c r="I1209" s="364"/>
      <c r="J1209" s="363"/>
      <c r="K1209" s="253"/>
    </row>
    <row r="1210" spans="1:11" s="311" customFormat="1" ht="25.5" customHeight="1" hidden="1">
      <c r="A1210" s="258">
        <v>2210301</v>
      </c>
      <c r="B1210" s="348" t="s">
        <v>1413</v>
      </c>
      <c r="C1210" s="341">
        <f t="shared" si="40"/>
        <v>0</v>
      </c>
      <c r="D1210" s="362"/>
      <c r="E1210" s="341">
        <f t="shared" si="41"/>
        <v>0</v>
      </c>
      <c r="F1210" s="369"/>
      <c r="G1210" s="363"/>
      <c r="H1210" s="364"/>
      <c r="I1210" s="364"/>
      <c r="J1210" s="363"/>
      <c r="K1210" s="253"/>
    </row>
    <row r="1211" spans="1:11" s="311" customFormat="1" ht="25.5" customHeight="1" hidden="1">
      <c r="A1211" s="258">
        <v>2210302</v>
      </c>
      <c r="B1211" s="348" t="s">
        <v>1414</v>
      </c>
      <c r="C1211" s="341">
        <f t="shared" si="40"/>
        <v>0</v>
      </c>
      <c r="D1211" s="362"/>
      <c r="E1211" s="341">
        <f t="shared" si="41"/>
        <v>0</v>
      </c>
      <c r="F1211" s="369"/>
      <c r="G1211" s="363"/>
      <c r="H1211" s="364"/>
      <c r="I1211" s="364"/>
      <c r="J1211" s="363"/>
      <c r="K1211" s="253"/>
    </row>
    <row r="1212" spans="1:11" s="311" customFormat="1" ht="25.5" customHeight="1" hidden="1">
      <c r="A1212" s="258">
        <v>2210399</v>
      </c>
      <c r="B1212" s="348" t="s">
        <v>1415</v>
      </c>
      <c r="C1212" s="341">
        <f t="shared" si="40"/>
        <v>0</v>
      </c>
      <c r="D1212" s="362"/>
      <c r="E1212" s="341">
        <f t="shared" si="41"/>
        <v>0</v>
      </c>
      <c r="F1212" s="369"/>
      <c r="G1212" s="363"/>
      <c r="H1212" s="364"/>
      <c r="I1212" s="364"/>
      <c r="J1212" s="363"/>
      <c r="K1212" s="253"/>
    </row>
    <row r="1213" spans="1:11" s="311" customFormat="1" ht="18" customHeight="1">
      <c r="A1213" s="258">
        <v>222</v>
      </c>
      <c r="B1213" s="370" t="s">
        <v>1416</v>
      </c>
      <c r="C1213" s="336">
        <f t="shared" si="40"/>
        <v>403</v>
      </c>
      <c r="D1213" s="376">
        <f>D1214+D1229+D1243+D1248+D1254</f>
        <v>403</v>
      </c>
      <c r="E1213" s="336">
        <f t="shared" si="41"/>
        <v>403</v>
      </c>
      <c r="F1213" s="368">
        <f>F1214+F1229+F1243+F1248+F1254</f>
        <v>0</v>
      </c>
      <c r="G1213" s="368">
        <f>G1214+G1229+G1243+G1248+G1254</f>
        <v>0</v>
      </c>
      <c r="H1213" s="346"/>
      <c r="I1213" s="346"/>
      <c r="J1213" s="345"/>
      <c r="K1213" s="253"/>
    </row>
    <row r="1214" spans="1:11" s="311" customFormat="1" ht="18" customHeight="1">
      <c r="A1214" s="258">
        <v>22201</v>
      </c>
      <c r="B1214" s="340" t="s">
        <v>1417</v>
      </c>
      <c r="C1214" s="341">
        <f t="shared" si="40"/>
        <v>403</v>
      </c>
      <c r="D1214" s="344">
        <f>SUM(D1215:D1228)</f>
        <v>403</v>
      </c>
      <c r="E1214" s="341">
        <f t="shared" si="41"/>
        <v>403</v>
      </c>
      <c r="F1214" s="368">
        <f>SUM(F1215:F1228)</f>
        <v>0</v>
      </c>
      <c r="G1214" s="368">
        <f>SUM(G1215:G1228)</f>
        <v>0</v>
      </c>
      <c r="H1214" s="346"/>
      <c r="I1214" s="346"/>
      <c r="J1214" s="345"/>
      <c r="K1214" s="253"/>
    </row>
    <row r="1215" spans="1:11" s="311" customFormat="1" ht="18" customHeight="1">
      <c r="A1215" s="258">
        <v>2220101</v>
      </c>
      <c r="B1215" s="340" t="s">
        <v>1060</v>
      </c>
      <c r="C1215" s="341">
        <f t="shared" si="40"/>
        <v>44</v>
      </c>
      <c r="D1215" s="344">
        <v>44</v>
      </c>
      <c r="E1215" s="341">
        <f t="shared" si="41"/>
        <v>44</v>
      </c>
      <c r="F1215" s="368"/>
      <c r="G1215" s="345"/>
      <c r="H1215" s="346"/>
      <c r="I1215" s="346"/>
      <c r="J1215" s="345"/>
      <c r="K1215" s="253"/>
    </row>
    <row r="1216" spans="1:12" s="311" customFormat="1" ht="25.5" customHeight="1" hidden="1">
      <c r="A1216" s="258">
        <v>2220102</v>
      </c>
      <c r="B1216" s="348" t="s">
        <v>1061</v>
      </c>
      <c r="C1216" s="341">
        <f t="shared" si="40"/>
        <v>0</v>
      </c>
      <c r="D1216" s="342"/>
      <c r="E1216" s="341">
        <f t="shared" si="41"/>
        <v>0</v>
      </c>
      <c r="F1216" s="372"/>
      <c r="G1216" s="357"/>
      <c r="H1216" s="343"/>
      <c r="I1216" s="343"/>
      <c r="J1216" s="357"/>
      <c r="K1216" s="253"/>
      <c r="L1216" s="310"/>
    </row>
    <row r="1217" spans="1:11" s="311" customFormat="1" ht="25.5" customHeight="1" hidden="1">
      <c r="A1217" s="258">
        <v>2220103</v>
      </c>
      <c r="B1217" s="348" t="s">
        <v>1062</v>
      </c>
      <c r="C1217" s="341">
        <f t="shared" si="40"/>
        <v>0</v>
      </c>
      <c r="D1217" s="342"/>
      <c r="E1217" s="341">
        <f t="shared" si="41"/>
        <v>0</v>
      </c>
      <c r="F1217" s="372"/>
      <c r="G1217" s="357"/>
      <c r="H1217" s="343"/>
      <c r="I1217" s="343"/>
      <c r="J1217" s="357"/>
      <c r="K1217" s="253"/>
    </row>
    <row r="1218" spans="1:11" s="311" customFormat="1" ht="25.5" customHeight="1" hidden="1">
      <c r="A1218" s="258">
        <v>2220104</v>
      </c>
      <c r="B1218" s="348" t="s">
        <v>1418</v>
      </c>
      <c r="C1218" s="341">
        <f t="shared" si="40"/>
        <v>0</v>
      </c>
      <c r="D1218" s="362"/>
      <c r="E1218" s="341">
        <f t="shared" si="41"/>
        <v>0</v>
      </c>
      <c r="F1218" s="369"/>
      <c r="G1218" s="363"/>
      <c r="H1218" s="364"/>
      <c r="I1218" s="364"/>
      <c r="J1218" s="363"/>
      <c r="K1218" s="253"/>
    </row>
    <row r="1219" spans="1:11" s="311" customFormat="1" ht="25.5" customHeight="1" hidden="1">
      <c r="A1219" s="258">
        <v>2220105</v>
      </c>
      <c r="B1219" s="348" t="s">
        <v>1419</v>
      </c>
      <c r="C1219" s="341">
        <f t="shared" si="40"/>
        <v>0</v>
      </c>
      <c r="D1219" s="344"/>
      <c r="E1219" s="341">
        <f t="shared" si="41"/>
        <v>0</v>
      </c>
      <c r="F1219" s="369"/>
      <c r="G1219" s="363"/>
      <c r="H1219" s="364"/>
      <c r="I1219" s="364"/>
      <c r="J1219" s="363"/>
      <c r="K1219" s="253"/>
    </row>
    <row r="1220" spans="1:11" s="311" customFormat="1" ht="25.5" customHeight="1" hidden="1">
      <c r="A1220" s="258">
        <v>2220106</v>
      </c>
      <c r="B1220" s="348" t="s">
        <v>1420</v>
      </c>
      <c r="C1220" s="341">
        <f t="shared" si="40"/>
        <v>0</v>
      </c>
      <c r="D1220" s="344"/>
      <c r="E1220" s="341">
        <f t="shared" si="41"/>
        <v>0</v>
      </c>
      <c r="F1220" s="369"/>
      <c r="G1220" s="363"/>
      <c r="H1220" s="364"/>
      <c r="I1220" s="364"/>
      <c r="J1220" s="363"/>
      <c r="K1220" s="253"/>
    </row>
    <row r="1221" spans="1:11" s="311" customFormat="1" ht="25.5" customHeight="1" hidden="1">
      <c r="A1221" s="258">
        <v>2220107</v>
      </c>
      <c r="B1221" s="348" t="s">
        <v>1421</v>
      </c>
      <c r="C1221" s="341">
        <f aca="true" t="shared" si="42" ref="C1221:C1284">E1221+F1221+G1221</f>
        <v>0</v>
      </c>
      <c r="D1221" s="344"/>
      <c r="E1221" s="341">
        <f aca="true" t="shared" si="43" ref="E1221:E1284">D1221-F1221</f>
        <v>0</v>
      </c>
      <c r="F1221" s="369"/>
      <c r="G1221" s="363"/>
      <c r="H1221" s="364"/>
      <c r="I1221" s="364"/>
      <c r="J1221" s="363"/>
      <c r="K1221" s="253"/>
    </row>
    <row r="1222" spans="1:11" s="311" customFormat="1" ht="25.5" customHeight="1" hidden="1">
      <c r="A1222" s="258">
        <v>2220112</v>
      </c>
      <c r="B1222" s="348" t="s">
        <v>1422</v>
      </c>
      <c r="C1222" s="341">
        <f t="shared" si="42"/>
        <v>0</v>
      </c>
      <c r="D1222" s="344"/>
      <c r="E1222" s="341">
        <f t="shared" si="43"/>
        <v>0</v>
      </c>
      <c r="F1222" s="369"/>
      <c r="G1222" s="363"/>
      <c r="H1222" s="364"/>
      <c r="I1222" s="364"/>
      <c r="J1222" s="363"/>
      <c r="K1222" s="253"/>
    </row>
    <row r="1223" spans="1:11" s="311" customFormat="1" ht="25.5" customHeight="1" hidden="1">
      <c r="A1223" s="258">
        <v>2220113</v>
      </c>
      <c r="B1223" s="348" t="s">
        <v>1423</v>
      </c>
      <c r="C1223" s="341">
        <f t="shared" si="42"/>
        <v>0</v>
      </c>
      <c r="D1223" s="344"/>
      <c r="E1223" s="341">
        <f t="shared" si="43"/>
        <v>0</v>
      </c>
      <c r="F1223" s="369"/>
      <c r="G1223" s="363"/>
      <c r="H1223" s="364"/>
      <c r="I1223" s="364"/>
      <c r="J1223" s="363"/>
      <c r="K1223" s="253"/>
    </row>
    <row r="1224" spans="1:11" s="311" customFormat="1" ht="25.5" customHeight="1" hidden="1">
      <c r="A1224" s="258">
        <v>2220114</v>
      </c>
      <c r="B1224" s="348" t="s">
        <v>1424</v>
      </c>
      <c r="C1224" s="341">
        <f t="shared" si="42"/>
        <v>0</v>
      </c>
      <c r="D1224" s="344"/>
      <c r="E1224" s="341">
        <f t="shared" si="43"/>
        <v>0</v>
      </c>
      <c r="F1224" s="369"/>
      <c r="G1224" s="363"/>
      <c r="H1224" s="364"/>
      <c r="I1224" s="364"/>
      <c r="J1224" s="363"/>
      <c r="K1224" s="253"/>
    </row>
    <row r="1225" spans="1:11" s="311" customFormat="1" ht="25.5" customHeight="1" hidden="1">
      <c r="A1225" s="258">
        <v>2220115</v>
      </c>
      <c r="B1225" s="348" t="s">
        <v>1425</v>
      </c>
      <c r="C1225" s="341">
        <f t="shared" si="42"/>
        <v>0</v>
      </c>
      <c r="D1225" s="344"/>
      <c r="E1225" s="341">
        <f t="shared" si="43"/>
        <v>0</v>
      </c>
      <c r="F1225" s="369"/>
      <c r="G1225" s="363"/>
      <c r="H1225" s="364"/>
      <c r="I1225" s="364"/>
      <c r="J1225" s="363"/>
      <c r="K1225" s="253"/>
    </row>
    <row r="1226" spans="1:11" s="311" customFormat="1" ht="25.5" customHeight="1" hidden="1">
      <c r="A1226" s="258">
        <v>2220118</v>
      </c>
      <c r="B1226" s="348" t="s">
        <v>1426</v>
      </c>
      <c r="C1226" s="341">
        <f t="shared" si="42"/>
        <v>0</v>
      </c>
      <c r="D1226" s="342"/>
      <c r="E1226" s="341">
        <f t="shared" si="43"/>
        <v>0</v>
      </c>
      <c r="F1226" s="372"/>
      <c r="G1226" s="357"/>
      <c r="H1226" s="341"/>
      <c r="I1226" s="341"/>
      <c r="J1226" s="363"/>
      <c r="K1226" s="253"/>
    </row>
    <row r="1227" spans="1:11" s="311" customFormat="1" ht="25.5" customHeight="1" hidden="1">
      <c r="A1227" s="258">
        <v>2220150</v>
      </c>
      <c r="B1227" s="348" t="s">
        <v>1080</v>
      </c>
      <c r="C1227" s="341">
        <f t="shared" si="42"/>
        <v>0</v>
      </c>
      <c r="D1227" s="362"/>
      <c r="E1227" s="341">
        <f t="shared" si="43"/>
        <v>0</v>
      </c>
      <c r="F1227" s="369"/>
      <c r="G1227" s="363"/>
      <c r="H1227" s="364"/>
      <c r="I1227" s="364"/>
      <c r="J1227" s="363"/>
      <c r="K1227" s="253"/>
    </row>
    <row r="1228" spans="1:11" s="311" customFormat="1" ht="18" customHeight="1">
      <c r="A1228" s="258">
        <v>2220199</v>
      </c>
      <c r="B1228" s="340" t="s">
        <v>1427</v>
      </c>
      <c r="C1228" s="341">
        <f t="shared" si="42"/>
        <v>359</v>
      </c>
      <c r="D1228" s="344">
        <v>359</v>
      </c>
      <c r="E1228" s="341">
        <f t="shared" si="43"/>
        <v>359</v>
      </c>
      <c r="F1228" s="368"/>
      <c r="G1228" s="345"/>
      <c r="H1228" s="346"/>
      <c r="I1228" s="346"/>
      <c r="J1228" s="345"/>
      <c r="K1228" s="253"/>
    </row>
    <row r="1229" spans="1:11" s="311" customFormat="1" ht="25.5" customHeight="1" hidden="1">
      <c r="A1229" s="258">
        <v>22202</v>
      </c>
      <c r="B1229" s="348" t="s">
        <v>1428</v>
      </c>
      <c r="C1229" s="341">
        <f t="shared" si="42"/>
        <v>0</v>
      </c>
      <c r="D1229" s="342">
        <f>SUM(D1230:D1242)</f>
        <v>0</v>
      </c>
      <c r="E1229" s="341">
        <f t="shared" si="43"/>
        <v>0</v>
      </c>
      <c r="F1229" s="367">
        <f>SUM(F1230:F1242)</f>
        <v>0</v>
      </c>
      <c r="G1229" s="341">
        <f>SUM(G1230:G1242)</f>
        <v>0</v>
      </c>
      <c r="H1229" s="380"/>
      <c r="I1229" s="380"/>
      <c r="J1229" s="366"/>
      <c r="K1229" s="253"/>
    </row>
    <row r="1230" spans="1:11" s="311" customFormat="1" ht="25.5" customHeight="1" hidden="1">
      <c r="A1230" s="258">
        <v>2220201</v>
      </c>
      <c r="B1230" s="348" t="s">
        <v>1060</v>
      </c>
      <c r="C1230" s="341">
        <f t="shared" si="42"/>
        <v>0</v>
      </c>
      <c r="D1230" s="342"/>
      <c r="E1230" s="341">
        <f t="shared" si="43"/>
        <v>0</v>
      </c>
      <c r="F1230" s="372"/>
      <c r="G1230" s="357"/>
      <c r="H1230" s="343"/>
      <c r="I1230" s="343"/>
      <c r="J1230" s="357"/>
      <c r="K1230" s="253"/>
    </row>
    <row r="1231" spans="1:11" s="311" customFormat="1" ht="25.5" customHeight="1" hidden="1">
      <c r="A1231" s="258">
        <v>2220202</v>
      </c>
      <c r="B1231" s="348" t="s">
        <v>1061</v>
      </c>
      <c r="C1231" s="341">
        <f t="shared" si="42"/>
        <v>0</v>
      </c>
      <c r="D1231" s="362"/>
      <c r="E1231" s="341">
        <f t="shared" si="43"/>
        <v>0</v>
      </c>
      <c r="F1231" s="369"/>
      <c r="G1231" s="363"/>
      <c r="H1231" s="364"/>
      <c r="I1231" s="364"/>
      <c r="J1231" s="363"/>
      <c r="K1231" s="253"/>
    </row>
    <row r="1232" spans="1:11" s="311" customFormat="1" ht="25.5" customHeight="1" hidden="1">
      <c r="A1232" s="258">
        <v>2220203</v>
      </c>
      <c r="B1232" s="348" t="s">
        <v>1062</v>
      </c>
      <c r="C1232" s="341">
        <f t="shared" si="42"/>
        <v>0</v>
      </c>
      <c r="D1232" s="362"/>
      <c r="E1232" s="341">
        <f t="shared" si="43"/>
        <v>0</v>
      </c>
      <c r="F1232" s="369"/>
      <c r="G1232" s="363"/>
      <c r="H1232" s="364"/>
      <c r="I1232" s="364"/>
      <c r="J1232" s="363"/>
      <c r="K1232" s="253"/>
    </row>
    <row r="1233" spans="1:12" s="310" customFormat="1" ht="25.5" customHeight="1" hidden="1">
      <c r="A1233" s="258">
        <v>2220204</v>
      </c>
      <c r="B1233" s="348" t="s">
        <v>1429</v>
      </c>
      <c r="C1233" s="341">
        <f t="shared" si="42"/>
        <v>0</v>
      </c>
      <c r="D1233" s="362"/>
      <c r="E1233" s="341">
        <f t="shared" si="43"/>
        <v>0</v>
      </c>
      <c r="F1233" s="383"/>
      <c r="G1233" s="366"/>
      <c r="H1233" s="380"/>
      <c r="I1233" s="380"/>
      <c r="J1233" s="366"/>
      <c r="K1233" s="253"/>
      <c r="L1233" s="311"/>
    </row>
    <row r="1234" spans="1:12" s="311" customFormat="1" ht="25.5" customHeight="1" hidden="1">
      <c r="A1234" s="258">
        <v>2220205</v>
      </c>
      <c r="B1234" s="348" t="s">
        <v>1430</v>
      </c>
      <c r="C1234" s="341">
        <f t="shared" si="42"/>
        <v>0</v>
      </c>
      <c r="D1234" s="342"/>
      <c r="E1234" s="341">
        <f t="shared" si="43"/>
        <v>0</v>
      </c>
      <c r="F1234" s="372"/>
      <c r="G1234" s="357"/>
      <c r="H1234" s="343"/>
      <c r="I1234" s="343"/>
      <c r="J1234" s="357"/>
      <c r="K1234" s="253"/>
      <c r="L1234" s="310"/>
    </row>
    <row r="1235" spans="1:11" s="311" customFormat="1" ht="25.5" customHeight="1" hidden="1">
      <c r="A1235" s="258">
        <v>2220206</v>
      </c>
      <c r="B1235" s="348" t="s">
        <v>1431</v>
      </c>
      <c r="C1235" s="341">
        <f t="shared" si="42"/>
        <v>0</v>
      </c>
      <c r="D1235" s="342"/>
      <c r="E1235" s="341">
        <f t="shared" si="43"/>
        <v>0</v>
      </c>
      <c r="F1235" s="372"/>
      <c r="G1235" s="357"/>
      <c r="H1235" s="343"/>
      <c r="I1235" s="343"/>
      <c r="J1235" s="357"/>
      <c r="K1235" s="253"/>
    </row>
    <row r="1236" spans="1:11" s="311" customFormat="1" ht="25.5" customHeight="1" hidden="1">
      <c r="A1236" s="258">
        <v>2220207</v>
      </c>
      <c r="B1236" s="348" t="s">
        <v>1432</v>
      </c>
      <c r="C1236" s="341">
        <f t="shared" si="42"/>
        <v>0</v>
      </c>
      <c r="D1236" s="344"/>
      <c r="E1236" s="341">
        <f t="shared" si="43"/>
        <v>0</v>
      </c>
      <c r="F1236" s="369"/>
      <c r="G1236" s="363"/>
      <c r="H1236" s="364"/>
      <c r="I1236" s="364"/>
      <c r="J1236" s="363"/>
      <c r="K1236" s="253"/>
    </row>
    <row r="1237" spans="1:11" s="311" customFormat="1" ht="25.5" customHeight="1" hidden="1">
      <c r="A1237" s="258">
        <v>2220209</v>
      </c>
      <c r="B1237" s="348" t="s">
        <v>1433</v>
      </c>
      <c r="C1237" s="341">
        <f t="shared" si="42"/>
        <v>0</v>
      </c>
      <c r="D1237" s="362"/>
      <c r="E1237" s="341">
        <f t="shared" si="43"/>
        <v>0</v>
      </c>
      <c r="F1237" s="369"/>
      <c r="G1237" s="363"/>
      <c r="H1237" s="364"/>
      <c r="I1237" s="364"/>
      <c r="J1237" s="363"/>
      <c r="K1237" s="253"/>
    </row>
    <row r="1238" spans="1:11" s="311" customFormat="1" ht="25.5" customHeight="1" hidden="1">
      <c r="A1238" s="258">
        <v>2220210</v>
      </c>
      <c r="B1238" s="348" t="s">
        <v>1434</v>
      </c>
      <c r="C1238" s="341">
        <f t="shared" si="42"/>
        <v>0</v>
      </c>
      <c r="D1238" s="362"/>
      <c r="E1238" s="341">
        <f t="shared" si="43"/>
        <v>0</v>
      </c>
      <c r="F1238" s="369"/>
      <c r="G1238" s="363"/>
      <c r="H1238" s="364"/>
      <c r="I1238" s="364"/>
      <c r="J1238" s="363"/>
      <c r="K1238" s="253"/>
    </row>
    <row r="1239" spans="1:11" s="311" customFormat="1" ht="25.5" customHeight="1" hidden="1">
      <c r="A1239" s="258">
        <v>2220211</v>
      </c>
      <c r="B1239" s="348" t="s">
        <v>1435</v>
      </c>
      <c r="C1239" s="341">
        <f t="shared" si="42"/>
        <v>0</v>
      </c>
      <c r="D1239" s="362"/>
      <c r="E1239" s="341">
        <f t="shared" si="43"/>
        <v>0</v>
      </c>
      <c r="F1239" s="369"/>
      <c r="G1239" s="363"/>
      <c r="H1239" s="364"/>
      <c r="I1239" s="364"/>
      <c r="J1239" s="363"/>
      <c r="K1239" s="253"/>
    </row>
    <row r="1240" spans="1:11" s="311" customFormat="1" ht="25.5" customHeight="1" hidden="1">
      <c r="A1240" s="258">
        <v>2220212</v>
      </c>
      <c r="B1240" s="348" t="s">
        <v>1436</v>
      </c>
      <c r="C1240" s="341">
        <f t="shared" si="42"/>
        <v>0</v>
      </c>
      <c r="D1240" s="362"/>
      <c r="E1240" s="341">
        <f t="shared" si="43"/>
        <v>0</v>
      </c>
      <c r="F1240" s="369"/>
      <c r="G1240" s="363"/>
      <c r="H1240" s="364"/>
      <c r="I1240" s="364"/>
      <c r="J1240" s="363"/>
      <c r="K1240" s="253"/>
    </row>
    <row r="1241" spans="1:11" s="311" customFormat="1" ht="25.5" customHeight="1" hidden="1">
      <c r="A1241" s="258">
        <v>2220250</v>
      </c>
      <c r="B1241" s="348" t="s">
        <v>1080</v>
      </c>
      <c r="C1241" s="341">
        <f t="shared" si="42"/>
        <v>0</v>
      </c>
      <c r="D1241" s="362"/>
      <c r="E1241" s="341">
        <f t="shared" si="43"/>
        <v>0</v>
      </c>
      <c r="F1241" s="369"/>
      <c r="G1241" s="363"/>
      <c r="H1241" s="364"/>
      <c r="I1241" s="364"/>
      <c r="J1241" s="363"/>
      <c r="K1241" s="253"/>
    </row>
    <row r="1242" spans="1:11" s="311" customFormat="1" ht="25.5" customHeight="1" hidden="1">
      <c r="A1242" s="258">
        <v>2220299</v>
      </c>
      <c r="B1242" s="348" t="s">
        <v>1437</v>
      </c>
      <c r="C1242" s="341">
        <f t="shared" si="42"/>
        <v>0</v>
      </c>
      <c r="D1242" s="362"/>
      <c r="E1242" s="341">
        <f t="shared" si="43"/>
        <v>0</v>
      </c>
      <c r="F1242" s="369"/>
      <c r="G1242" s="363"/>
      <c r="H1242" s="364"/>
      <c r="I1242" s="364"/>
      <c r="J1242" s="363"/>
      <c r="K1242" s="253"/>
    </row>
    <row r="1243" spans="1:11" s="311" customFormat="1" ht="25.5" customHeight="1" hidden="1">
      <c r="A1243" s="258">
        <v>22203</v>
      </c>
      <c r="B1243" s="348" t="s">
        <v>1438</v>
      </c>
      <c r="C1243" s="341">
        <f t="shared" si="42"/>
        <v>0</v>
      </c>
      <c r="D1243" s="342">
        <f>SUM(D1244:D1247)</f>
        <v>0</v>
      </c>
      <c r="E1243" s="341">
        <f t="shared" si="43"/>
        <v>0</v>
      </c>
      <c r="F1243" s="367">
        <f>SUM(F1244:F1247)</f>
        <v>0</v>
      </c>
      <c r="G1243" s="341">
        <f>SUM(G1244:G1247)</f>
        <v>0</v>
      </c>
      <c r="H1243" s="364"/>
      <c r="I1243" s="364"/>
      <c r="J1243" s="363"/>
      <c r="K1243" s="253"/>
    </row>
    <row r="1244" spans="1:11" s="311" customFormat="1" ht="25.5" customHeight="1" hidden="1">
      <c r="A1244" s="258">
        <v>2220301</v>
      </c>
      <c r="B1244" s="348" t="s">
        <v>1439</v>
      </c>
      <c r="C1244" s="341">
        <f t="shared" si="42"/>
        <v>0</v>
      </c>
      <c r="D1244" s="362"/>
      <c r="E1244" s="341">
        <f t="shared" si="43"/>
        <v>0</v>
      </c>
      <c r="F1244" s="369"/>
      <c r="G1244" s="363"/>
      <c r="H1244" s="364"/>
      <c r="I1244" s="364"/>
      <c r="J1244" s="363"/>
      <c r="K1244" s="253"/>
    </row>
    <row r="1245" spans="1:11" s="311" customFormat="1" ht="25.5" customHeight="1" hidden="1">
      <c r="A1245" s="258">
        <v>2220303</v>
      </c>
      <c r="B1245" s="348" t="s">
        <v>1440</v>
      </c>
      <c r="C1245" s="341">
        <f t="shared" si="42"/>
        <v>0</v>
      </c>
      <c r="D1245" s="362"/>
      <c r="E1245" s="341">
        <f t="shared" si="43"/>
        <v>0</v>
      </c>
      <c r="F1245" s="369"/>
      <c r="G1245" s="363"/>
      <c r="H1245" s="364"/>
      <c r="I1245" s="364"/>
      <c r="J1245" s="363"/>
      <c r="K1245" s="253"/>
    </row>
    <row r="1246" spans="1:14" s="310" customFormat="1" ht="25.5" customHeight="1" hidden="1">
      <c r="A1246" s="258">
        <v>2220304</v>
      </c>
      <c r="B1246" s="348" t="s">
        <v>1441</v>
      </c>
      <c r="C1246" s="341">
        <f t="shared" si="42"/>
        <v>0</v>
      </c>
      <c r="D1246" s="362"/>
      <c r="E1246" s="341">
        <f t="shared" si="43"/>
        <v>0</v>
      </c>
      <c r="F1246" s="369"/>
      <c r="G1246" s="363"/>
      <c r="H1246" s="364"/>
      <c r="I1246" s="364"/>
      <c r="J1246" s="363"/>
      <c r="K1246" s="253"/>
      <c r="L1246" s="311"/>
      <c r="M1246" s="311"/>
      <c r="N1246" s="311"/>
    </row>
    <row r="1247" spans="1:11" s="311" customFormat="1" ht="25.5" customHeight="1" hidden="1">
      <c r="A1247" s="258">
        <v>2220399</v>
      </c>
      <c r="B1247" s="348" t="s">
        <v>1442</v>
      </c>
      <c r="C1247" s="341">
        <f t="shared" si="42"/>
        <v>0</v>
      </c>
      <c r="D1247" s="362"/>
      <c r="E1247" s="341">
        <f t="shared" si="43"/>
        <v>0</v>
      </c>
      <c r="F1247" s="369"/>
      <c r="G1247" s="363"/>
      <c r="H1247" s="364"/>
      <c r="I1247" s="364"/>
      <c r="J1247" s="363"/>
      <c r="K1247" s="253"/>
    </row>
    <row r="1248" spans="1:11" s="311" customFormat="1" ht="25.5" customHeight="1" hidden="1">
      <c r="A1248" s="258">
        <v>22204</v>
      </c>
      <c r="B1248" s="348" t="s">
        <v>1443</v>
      </c>
      <c r="C1248" s="341">
        <f t="shared" si="42"/>
        <v>0</v>
      </c>
      <c r="D1248" s="342">
        <f>SUM(D1249:D1253)</f>
        <v>0</v>
      </c>
      <c r="E1248" s="341">
        <f t="shared" si="43"/>
        <v>0</v>
      </c>
      <c r="F1248" s="367">
        <f>SUM(F1249:F1253)</f>
        <v>0</v>
      </c>
      <c r="G1248" s="341">
        <f>SUM(G1249:G1253)</f>
        <v>0</v>
      </c>
      <c r="H1248" s="364"/>
      <c r="I1248" s="364"/>
      <c r="J1248" s="363"/>
      <c r="K1248" s="253"/>
    </row>
    <row r="1249" spans="1:11" s="311" customFormat="1" ht="25.5" customHeight="1" hidden="1">
      <c r="A1249" s="258">
        <v>2220401</v>
      </c>
      <c r="B1249" s="348" t="s">
        <v>1444</v>
      </c>
      <c r="C1249" s="341">
        <f t="shared" si="42"/>
        <v>0</v>
      </c>
      <c r="D1249" s="362"/>
      <c r="E1249" s="341">
        <f t="shared" si="43"/>
        <v>0</v>
      </c>
      <c r="F1249" s="369"/>
      <c r="G1249" s="363"/>
      <c r="H1249" s="364"/>
      <c r="I1249" s="364"/>
      <c r="J1249" s="363"/>
      <c r="K1249" s="253"/>
    </row>
    <row r="1250" spans="1:11" s="311" customFormat="1" ht="25.5" customHeight="1" hidden="1">
      <c r="A1250" s="258">
        <v>2220402</v>
      </c>
      <c r="B1250" s="348" t="s">
        <v>1445</v>
      </c>
      <c r="C1250" s="341">
        <f t="shared" si="42"/>
        <v>0</v>
      </c>
      <c r="D1250" s="342"/>
      <c r="E1250" s="341">
        <f t="shared" si="43"/>
        <v>0</v>
      </c>
      <c r="F1250" s="372"/>
      <c r="G1250" s="357"/>
      <c r="H1250" s="341"/>
      <c r="I1250" s="341"/>
      <c r="J1250" s="363"/>
      <c r="K1250" s="253"/>
    </row>
    <row r="1251" spans="1:11" s="311" customFormat="1" ht="25.5" customHeight="1" hidden="1">
      <c r="A1251" s="258">
        <v>2220403</v>
      </c>
      <c r="B1251" s="348" t="s">
        <v>1446</v>
      </c>
      <c r="C1251" s="341">
        <f t="shared" si="42"/>
        <v>0</v>
      </c>
      <c r="D1251" s="362"/>
      <c r="E1251" s="341">
        <f t="shared" si="43"/>
        <v>0</v>
      </c>
      <c r="F1251" s="369"/>
      <c r="G1251" s="363"/>
      <c r="H1251" s="364"/>
      <c r="I1251" s="364"/>
      <c r="J1251" s="363"/>
      <c r="K1251" s="253"/>
    </row>
    <row r="1252" spans="1:11" s="311" customFormat="1" ht="25.5" customHeight="1" hidden="1">
      <c r="A1252" s="258">
        <v>2220404</v>
      </c>
      <c r="B1252" s="348" t="s">
        <v>1447</v>
      </c>
      <c r="C1252" s="341">
        <f t="shared" si="42"/>
        <v>0</v>
      </c>
      <c r="D1252" s="362"/>
      <c r="E1252" s="341">
        <f t="shared" si="43"/>
        <v>0</v>
      </c>
      <c r="F1252" s="369"/>
      <c r="G1252" s="363"/>
      <c r="H1252" s="364"/>
      <c r="I1252" s="364"/>
      <c r="J1252" s="363"/>
      <c r="K1252" s="253"/>
    </row>
    <row r="1253" spans="1:11" s="311" customFormat="1" ht="25.5" customHeight="1" hidden="1">
      <c r="A1253" s="258">
        <v>2220499</v>
      </c>
      <c r="B1253" s="348" t="s">
        <v>1448</v>
      </c>
      <c r="C1253" s="341">
        <f t="shared" si="42"/>
        <v>0</v>
      </c>
      <c r="D1253" s="362"/>
      <c r="E1253" s="341">
        <f t="shared" si="43"/>
        <v>0</v>
      </c>
      <c r="F1253" s="369"/>
      <c r="G1253" s="363"/>
      <c r="H1253" s="364"/>
      <c r="I1253" s="364"/>
      <c r="J1253" s="363"/>
      <c r="K1253" s="253"/>
    </row>
    <row r="1254" spans="1:11" s="311" customFormat="1" ht="25.5" customHeight="1" hidden="1">
      <c r="A1254" s="258">
        <v>22205</v>
      </c>
      <c r="B1254" s="348" t="s">
        <v>1449</v>
      </c>
      <c r="C1254" s="341">
        <f t="shared" si="42"/>
        <v>0</v>
      </c>
      <c r="D1254" s="342">
        <f>SUM(D1255:D1265)</f>
        <v>0</v>
      </c>
      <c r="E1254" s="341">
        <f t="shared" si="43"/>
        <v>0</v>
      </c>
      <c r="F1254" s="367">
        <f>SUM(F1255:F1265)</f>
        <v>0</v>
      </c>
      <c r="G1254" s="341">
        <f>SUM(G1255:G1265)</f>
        <v>0</v>
      </c>
      <c r="H1254" s="364"/>
      <c r="I1254" s="364"/>
      <c r="J1254" s="363"/>
      <c r="K1254" s="253"/>
    </row>
    <row r="1255" spans="1:11" s="311" customFormat="1" ht="25.5" customHeight="1" hidden="1">
      <c r="A1255" s="258">
        <v>2220501</v>
      </c>
      <c r="B1255" s="348" t="s">
        <v>1450</v>
      </c>
      <c r="C1255" s="341">
        <f t="shared" si="42"/>
        <v>0</v>
      </c>
      <c r="D1255" s="362"/>
      <c r="E1255" s="341">
        <f t="shared" si="43"/>
        <v>0</v>
      </c>
      <c r="F1255" s="369"/>
      <c r="G1255" s="363"/>
      <c r="H1255" s="364"/>
      <c r="I1255" s="364"/>
      <c r="J1255" s="363"/>
      <c r="K1255" s="253"/>
    </row>
    <row r="1256" spans="1:11" s="311" customFormat="1" ht="25.5" customHeight="1" hidden="1">
      <c r="A1256" s="258">
        <v>2220502</v>
      </c>
      <c r="B1256" s="348" t="s">
        <v>1451</v>
      </c>
      <c r="C1256" s="341">
        <f t="shared" si="42"/>
        <v>0</v>
      </c>
      <c r="D1256" s="362"/>
      <c r="E1256" s="341">
        <f t="shared" si="43"/>
        <v>0</v>
      </c>
      <c r="F1256" s="369"/>
      <c r="G1256" s="363"/>
      <c r="H1256" s="364"/>
      <c r="I1256" s="364"/>
      <c r="J1256" s="363"/>
      <c r="K1256" s="253"/>
    </row>
    <row r="1257" spans="1:11" s="311" customFormat="1" ht="25.5" customHeight="1" hidden="1">
      <c r="A1257" s="258">
        <v>2220503</v>
      </c>
      <c r="B1257" s="348" t="s">
        <v>1452</v>
      </c>
      <c r="C1257" s="341">
        <f t="shared" si="42"/>
        <v>0</v>
      </c>
      <c r="D1257" s="362"/>
      <c r="E1257" s="341">
        <f t="shared" si="43"/>
        <v>0</v>
      </c>
      <c r="F1257" s="369"/>
      <c r="G1257" s="363"/>
      <c r="H1257" s="364"/>
      <c r="I1257" s="364"/>
      <c r="J1257" s="363"/>
      <c r="K1257" s="253"/>
    </row>
    <row r="1258" spans="1:11" s="311" customFormat="1" ht="25.5" customHeight="1" hidden="1">
      <c r="A1258" s="258">
        <v>2220504</v>
      </c>
      <c r="B1258" s="348" t="s">
        <v>1453</v>
      </c>
      <c r="C1258" s="341">
        <f t="shared" si="42"/>
        <v>0</v>
      </c>
      <c r="D1258" s="362"/>
      <c r="E1258" s="341">
        <f t="shared" si="43"/>
        <v>0</v>
      </c>
      <c r="F1258" s="369"/>
      <c r="G1258" s="363"/>
      <c r="H1258" s="364"/>
      <c r="I1258" s="364"/>
      <c r="J1258" s="363"/>
      <c r="K1258" s="253"/>
    </row>
    <row r="1259" spans="1:11" s="311" customFormat="1" ht="25.5" customHeight="1" hidden="1">
      <c r="A1259" s="258">
        <v>2220505</v>
      </c>
      <c r="B1259" s="348" t="s">
        <v>1454</v>
      </c>
      <c r="C1259" s="341">
        <f t="shared" si="42"/>
        <v>0</v>
      </c>
      <c r="D1259" s="362"/>
      <c r="E1259" s="341">
        <f t="shared" si="43"/>
        <v>0</v>
      </c>
      <c r="F1259" s="369"/>
      <c r="G1259" s="363"/>
      <c r="H1259" s="364"/>
      <c r="I1259" s="364"/>
      <c r="J1259" s="363"/>
      <c r="K1259" s="253"/>
    </row>
    <row r="1260" spans="1:11" s="311" customFormat="1" ht="25.5" customHeight="1" hidden="1">
      <c r="A1260" s="258">
        <v>2220506</v>
      </c>
      <c r="B1260" s="348" t="s">
        <v>1455</v>
      </c>
      <c r="C1260" s="341">
        <f t="shared" si="42"/>
        <v>0</v>
      </c>
      <c r="D1260" s="362"/>
      <c r="E1260" s="341">
        <f t="shared" si="43"/>
        <v>0</v>
      </c>
      <c r="F1260" s="369"/>
      <c r="G1260" s="363"/>
      <c r="H1260" s="364"/>
      <c r="I1260" s="364"/>
      <c r="J1260" s="363"/>
      <c r="K1260" s="253"/>
    </row>
    <row r="1261" spans="1:11" s="311" customFormat="1" ht="25.5" customHeight="1" hidden="1">
      <c r="A1261" s="258">
        <v>2220507</v>
      </c>
      <c r="B1261" s="348" t="s">
        <v>1456</v>
      </c>
      <c r="C1261" s="341">
        <f t="shared" si="42"/>
        <v>0</v>
      </c>
      <c r="D1261" s="362"/>
      <c r="E1261" s="341">
        <f t="shared" si="43"/>
        <v>0</v>
      </c>
      <c r="F1261" s="369"/>
      <c r="G1261" s="363"/>
      <c r="H1261" s="364"/>
      <c r="I1261" s="364"/>
      <c r="J1261" s="363"/>
      <c r="K1261" s="253"/>
    </row>
    <row r="1262" spans="1:11" s="311" customFormat="1" ht="25.5" customHeight="1" hidden="1">
      <c r="A1262" s="258">
        <v>2220508</v>
      </c>
      <c r="B1262" s="348" t="s">
        <v>1457</v>
      </c>
      <c r="C1262" s="341">
        <f t="shared" si="42"/>
        <v>0</v>
      </c>
      <c r="D1262" s="362"/>
      <c r="E1262" s="341">
        <f t="shared" si="43"/>
        <v>0</v>
      </c>
      <c r="F1262" s="369"/>
      <c r="G1262" s="363"/>
      <c r="H1262" s="364"/>
      <c r="I1262" s="364"/>
      <c r="J1262" s="363"/>
      <c r="K1262" s="253"/>
    </row>
    <row r="1263" spans="1:11" s="311" customFormat="1" ht="25.5" customHeight="1" hidden="1">
      <c r="A1263" s="258">
        <v>2220509</v>
      </c>
      <c r="B1263" s="348" t="s">
        <v>1458</v>
      </c>
      <c r="C1263" s="341">
        <f t="shared" si="42"/>
        <v>0</v>
      </c>
      <c r="D1263" s="362"/>
      <c r="E1263" s="341">
        <f t="shared" si="43"/>
        <v>0</v>
      </c>
      <c r="F1263" s="369"/>
      <c r="G1263" s="363"/>
      <c r="H1263" s="364"/>
      <c r="I1263" s="364"/>
      <c r="J1263" s="363"/>
      <c r="K1263" s="253"/>
    </row>
    <row r="1264" spans="1:11" s="311" customFormat="1" ht="25.5" customHeight="1" hidden="1">
      <c r="A1264" s="258">
        <v>2220510</v>
      </c>
      <c r="B1264" s="348" t="s">
        <v>1459</v>
      </c>
      <c r="C1264" s="341">
        <f t="shared" si="42"/>
        <v>0</v>
      </c>
      <c r="D1264" s="342"/>
      <c r="E1264" s="341">
        <f t="shared" si="43"/>
        <v>0</v>
      </c>
      <c r="F1264" s="372"/>
      <c r="G1264" s="357"/>
      <c r="H1264" s="341"/>
      <c r="I1264" s="341"/>
      <c r="J1264" s="363"/>
      <c r="K1264" s="253"/>
    </row>
    <row r="1265" spans="1:11" s="311" customFormat="1" ht="25.5" customHeight="1" hidden="1">
      <c r="A1265" s="258">
        <v>2220599</v>
      </c>
      <c r="B1265" s="348" t="s">
        <v>1460</v>
      </c>
      <c r="C1265" s="341">
        <f t="shared" si="42"/>
        <v>0</v>
      </c>
      <c r="D1265" s="362"/>
      <c r="E1265" s="341">
        <f t="shared" si="43"/>
        <v>0</v>
      </c>
      <c r="F1265" s="369"/>
      <c r="G1265" s="363"/>
      <c r="H1265" s="364"/>
      <c r="I1265" s="364"/>
      <c r="J1265" s="363"/>
      <c r="K1265" s="253"/>
    </row>
    <row r="1266" spans="1:11" s="311" customFormat="1" ht="18" customHeight="1">
      <c r="A1266" s="258">
        <v>224</v>
      </c>
      <c r="B1266" s="370" t="s">
        <v>1489</v>
      </c>
      <c r="C1266" s="336">
        <f t="shared" si="42"/>
        <v>1576</v>
      </c>
      <c r="D1266" s="376">
        <f>D1267+D1279+D1285+D1291+D1299+D1312+D1316+D1322</f>
        <v>1205</v>
      </c>
      <c r="E1266" s="336">
        <f t="shared" si="43"/>
        <v>1205</v>
      </c>
      <c r="F1266" s="387">
        <f>F1267+F1279+F1285+F1291+F1299+F1312+F1316+F1322</f>
        <v>0</v>
      </c>
      <c r="G1266" s="378">
        <f>G1267+G1279+G1285+G1291+G1299+G1312+G1316+G1322</f>
        <v>371</v>
      </c>
      <c r="H1266" s="346"/>
      <c r="I1266" s="346"/>
      <c r="J1266" s="345"/>
      <c r="K1266" s="253"/>
    </row>
    <row r="1267" spans="1:11" s="311" customFormat="1" ht="18" customHeight="1">
      <c r="A1267" s="258">
        <v>22401</v>
      </c>
      <c r="B1267" s="340" t="s">
        <v>1877</v>
      </c>
      <c r="C1267" s="341">
        <f t="shared" si="42"/>
        <v>589</v>
      </c>
      <c r="D1267" s="344">
        <f>SUM(D1268:D1278)</f>
        <v>589</v>
      </c>
      <c r="E1267" s="341">
        <f t="shared" si="43"/>
        <v>589</v>
      </c>
      <c r="F1267" s="368">
        <f>SUM(F1268:F1278)</f>
        <v>0</v>
      </c>
      <c r="G1267" s="368">
        <f>SUM(G1268:G1278)</f>
        <v>0</v>
      </c>
      <c r="H1267" s="346"/>
      <c r="I1267" s="346"/>
      <c r="J1267" s="345"/>
      <c r="K1267" s="253"/>
    </row>
    <row r="1268" spans="1:11" s="311" customFormat="1" ht="18" customHeight="1">
      <c r="A1268" s="258">
        <v>2240101</v>
      </c>
      <c r="B1268" s="340" t="s">
        <v>1060</v>
      </c>
      <c r="C1268" s="341">
        <f t="shared" si="42"/>
        <v>110</v>
      </c>
      <c r="D1268" s="344">
        <v>110</v>
      </c>
      <c r="E1268" s="341">
        <f t="shared" si="43"/>
        <v>110</v>
      </c>
      <c r="F1268" s="345"/>
      <c r="G1268" s="345"/>
      <c r="H1268" s="346"/>
      <c r="I1268" s="346"/>
      <c r="J1268" s="345"/>
      <c r="K1268" s="253"/>
    </row>
    <row r="1269" spans="1:11" s="311" customFormat="1" ht="25.5" customHeight="1" hidden="1">
      <c r="A1269" s="258">
        <v>2240102</v>
      </c>
      <c r="B1269" s="348" t="s">
        <v>1061</v>
      </c>
      <c r="C1269" s="341">
        <f t="shared" si="42"/>
        <v>0</v>
      </c>
      <c r="D1269" s="342"/>
      <c r="E1269" s="341">
        <f t="shared" si="43"/>
        <v>0</v>
      </c>
      <c r="F1269" s="357"/>
      <c r="G1269" s="357"/>
      <c r="H1269" s="341"/>
      <c r="I1269" s="341"/>
      <c r="J1269" s="363"/>
      <c r="K1269" s="253"/>
    </row>
    <row r="1270" spans="1:11" s="311" customFormat="1" ht="25.5" customHeight="1" hidden="1">
      <c r="A1270" s="258">
        <v>2240103</v>
      </c>
      <c r="B1270" s="348" t="s">
        <v>1062</v>
      </c>
      <c r="C1270" s="341">
        <f t="shared" si="42"/>
        <v>0</v>
      </c>
      <c r="D1270" s="362"/>
      <c r="E1270" s="341">
        <f t="shared" si="43"/>
        <v>0</v>
      </c>
      <c r="F1270" s="363"/>
      <c r="G1270" s="363"/>
      <c r="H1270" s="364"/>
      <c r="I1270" s="364"/>
      <c r="J1270" s="363"/>
      <c r="K1270" s="253"/>
    </row>
    <row r="1271" spans="1:11" s="311" customFormat="1" ht="25.5" customHeight="1" hidden="1">
      <c r="A1271" s="258">
        <v>2240104</v>
      </c>
      <c r="B1271" s="348" t="s">
        <v>1878</v>
      </c>
      <c r="C1271" s="341">
        <f t="shared" si="42"/>
        <v>0</v>
      </c>
      <c r="D1271" s="362"/>
      <c r="E1271" s="341">
        <f t="shared" si="43"/>
        <v>0</v>
      </c>
      <c r="F1271" s="363"/>
      <c r="G1271" s="363"/>
      <c r="H1271" s="364"/>
      <c r="I1271" s="364"/>
      <c r="J1271" s="363"/>
      <c r="K1271" s="253"/>
    </row>
    <row r="1272" spans="1:11" s="311" customFormat="1" ht="25.5" customHeight="1" hidden="1">
      <c r="A1272" s="258">
        <v>2240105</v>
      </c>
      <c r="B1272" s="348" t="s">
        <v>1879</v>
      </c>
      <c r="C1272" s="341">
        <f t="shared" si="42"/>
        <v>0</v>
      </c>
      <c r="D1272" s="362"/>
      <c r="E1272" s="341">
        <f t="shared" si="43"/>
        <v>0</v>
      </c>
      <c r="F1272" s="363"/>
      <c r="G1272" s="363"/>
      <c r="H1272" s="364"/>
      <c r="I1272" s="364"/>
      <c r="J1272" s="363"/>
      <c r="K1272" s="253"/>
    </row>
    <row r="1273" spans="1:11" s="311" customFormat="1" ht="18" customHeight="1">
      <c r="A1273" s="258">
        <v>2240106</v>
      </c>
      <c r="B1273" s="340" t="s">
        <v>1880</v>
      </c>
      <c r="C1273" s="341">
        <f t="shared" si="42"/>
        <v>101</v>
      </c>
      <c r="D1273" s="344">
        <v>101</v>
      </c>
      <c r="E1273" s="341">
        <f t="shared" si="43"/>
        <v>101</v>
      </c>
      <c r="F1273" s="345"/>
      <c r="G1273" s="345"/>
      <c r="H1273" s="346"/>
      <c r="I1273" s="346"/>
      <c r="J1273" s="345"/>
      <c r="K1273" s="253"/>
    </row>
    <row r="1274" spans="1:11" s="311" customFormat="1" ht="25.5" customHeight="1" hidden="1">
      <c r="A1274" s="258">
        <v>2240107</v>
      </c>
      <c r="B1274" s="348" t="s">
        <v>1881</v>
      </c>
      <c r="C1274" s="341">
        <f t="shared" si="42"/>
        <v>0</v>
      </c>
      <c r="D1274" s="362"/>
      <c r="E1274" s="341">
        <f t="shared" si="43"/>
        <v>0</v>
      </c>
      <c r="F1274" s="363"/>
      <c r="G1274" s="363"/>
      <c r="H1274" s="364"/>
      <c r="I1274" s="364"/>
      <c r="J1274" s="363"/>
      <c r="K1274" s="253"/>
    </row>
    <row r="1275" spans="1:11" s="311" customFormat="1" ht="18" customHeight="1">
      <c r="A1275" s="258">
        <v>2240108</v>
      </c>
      <c r="B1275" s="340" t="s">
        <v>1882</v>
      </c>
      <c r="C1275" s="341">
        <f t="shared" si="42"/>
        <v>24</v>
      </c>
      <c r="D1275" s="344">
        <v>24</v>
      </c>
      <c r="E1275" s="341">
        <f t="shared" si="43"/>
        <v>24</v>
      </c>
      <c r="F1275" s="345"/>
      <c r="G1275" s="345"/>
      <c r="H1275" s="346"/>
      <c r="I1275" s="346"/>
      <c r="J1275" s="345"/>
      <c r="K1275" s="253"/>
    </row>
    <row r="1276" spans="1:11" s="311" customFormat="1" ht="25.5" customHeight="1" hidden="1">
      <c r="A1276" s="258">
        <v>2240109</v>
      </c>
      <c r="B1276" s="348" t="s">
        <v>1883</v>
      </c>
      <c r="C1276" s="341">
        <f t="shared" si="42"/>
        <v>0</v>
      </c>
      <c r="D1276" s="362"/>
      <c r="E1276" s="341">
        <f t="shared" si="43"/>
        <v>0</v>
      </c>
      <c r="F1276" s="363"/>
      <c r="G1276" s="363"/>
      <c r="H1276" s="364"/>
      <c r="I1276" s="364"/>
      <c r="J1276" s="363"/>
      <c r="K1276" s="253"/>
    </row>
    <row r="1277" spans="1:11" s="311" customFormat="1" ht="18" customHeight="1">
      <c r="A1277" s="258">
        <v>2240150</v>
      </c>
      <c r="B1277" s="340" t="s">
        <v>1080</v>
      </c>
      <c r="C1277" s="341">
        <f t="shared" si="42"/>
        <v>326</v>
      </c>
      <c r="D1277" s="344">
        <v>326</v>
      </c>
      <c r="E1277" s="341">
        <f t="shared" si="43"/>
        <v>326</v>
      </c>
      <c r="F1277" s="345"/>
      <c r="G1277" s="345"/>
      <c r="H1277" s="346"/>
      <c r="I1277" s="346"/>
      <c r="J1277" s="345"/>
      <c r="K1277" s="253"/>
    </row>
    <row r="1278" spans="1:11" s="311" customFormat="1" ht="18" customHeight="1">
      <c r="A1278" s="258">
        <v>2240199</v>
      </c>
      <c r="B1278" s="340" t="s">
        <v>1884</v>
      </c>
      <c r="C1278" s="341">
        <f t="shared" si="42"/>
        <v>28</v>
      </c>
      <c r="D1278" s="344">
        <v>28</v>
      </c>
      <c r="E1278" s="341">
        <f t="shared" si="43"/>
        <v>28</v>
      </c>
      <c r="F1278" s="345"/>
      <c r="G1278" s="345"/>
      <c r="H1278" s="346"/>
      <c r="I1278" s="346"/>
      <c r="J1278" s="345"/>
      <c r="K1278" s="253"/>
    </row>
    <row r="1279" spans="1:11" s="311" customFormat="1" ht="18" customHeight="1">
      <c r="A1279" s="258">
        <v>22402</v>
      </c>
      <c r="B1279" s="340" t="s">
        <v>1885</v>
      </c>
      <c r="C1279" s="341">
        <f t="shared" si="42"/>
        <v>555</v>
      </c>
      <c r="D1279" s="344">
        <f>SUM(D1280:D1284)</f>
        <v>555</v>
      </c>
      <c r="E1279" s="341">
        <f t="shared" si="43"/>
        <v>555</v>
      </c>
      <c r="F1279" s="368">
        <f>SUM(F1280:F1284)</f>
        <v>0</v>
      </c>
      <c r="G1279" s="368">
        <f>SUM(G1280:G1284)</f>
        <v>0</v>
      </c>
      <c r="H1279" s="346"/>
      <c r="I1279" s="346"/>
      <c r="J1279" s="345"/>
      <c r="K1279" s="253"/>
    </row>
    <row r="1280" spans="1:11" s="311" customFormat="1" ht="25.5" customHeight="1" hidden="1">
      <c r="A1280" s="258">
        <v>2240201</v>
      </c>
      <c r="B1280" s="348" t="s">
        <v>1060</v>
      </c>
      <c r="C1280" s="341">
        <f t="shared" si="42"/>
        <v>0</v>
      </c>
      <c r="D1280" s="362"/>
      <c r="E1280" s="341">
        <f t="shared" si="43"/>
        <v>0</v>
      </c>
      <c r="F1280" s="369"/>
      <c r="G1280" s="369"/>
      <c r="H1280" s="364"/>
      <c r="I1280" s="364"/>
      <c r="J1280" s="363"/>
      <c r="K1280" s="253"/>
    </row>
    <row r="1281" spans="1:11" s="311" customFormat="1" ht="25.5" customHeight="1" hidden="1">
      <c r="A1281" s="258">
        <v>2240202</v>
      </c>
      <c r="B1281" s="348" t="s">
        <v>1061</v>
      </c>
      <c r="C1281" s="341">
        <f t="shared" si="42"/>
        <v>0</v>
      </c>
      <c r="D1281" s="362"/>
      <c r="E1281" s="341">
        <f t="shared" si="43"/>
        <v>0</v>
      </c>
      <c r="F1281" s="369"/>
      <c r="G1281" s="369"/>
      <c r="H1281" s="364"/>
      <c r="I1281" s="364"/>
      <c r="J1281" s="363"/>
      <c r="K1281" s="253"/>
    </row>
    <row r="1282" spans="1:11" s="311" customFormat="1" ht="25.5" customHeight="1" hidden="1">
      <c r="A1282" s="258">
        <v>2240203</v>
      </c>
      <c r="B1282" s="348" t="s">
        <v>1062</v>
      </c>
      <c r="C1282" s="341">
        <f t="shared" si="42"/>
        <v>0</v>
      </c>
      <c r="D1282" s="362"/>
      <c r="E1282" s="341">
        <f t="shared" si="43"/>
        <v>0</v>
      </c>
      <c r="F1282" s="369"/>
      <c r="G1282" s="369"/>
      <c r="H1282" s="364"/>
      <c r="I1282" s="364"/>
      <c r="J1282" s="363"/>
      <c r="K1282" s="253"/>
    </row>
    <row r="1283" spans="1:11" s="311" customFormat="1" ht="18" customHeight="1">
      <c r="A1283" s="258">
        <v>2240204</v>
      </c>
      <c r="B1283" s="340" t="s">
        <v>1886</v>
      </c>
      <c r="C1283" s="341">
        <f t="shared" si="42"/>
        <v>555</v>
      </c>
      <c r="D1283" s="344">
        <v>555</v>
      </c>
      <c r="E1283" s="341">
        <f t="shared" si="43"/>
        <v>555</v>
      </c>
      <c r="F1283" s="368"/>
      <c r="G1283" s="368"/>
      <c r="H1283" s="346"/>
      <c r="I1283" s="346"/>
      <c r="J1283" s="345"/>
      <c r="K1283" s="253"/>
    </row>
    <row r="1284" spans="1:11" s="311" customFormat="1" ht="25.5" customHeight="1" hidden="1">
      <c r="A1284" s="258">
        <v>2240299</v>
      </c>
      <c r="B1284" s="348" t="s">
        <v>1887</v>
      </c>
      <c r="C1284" s="341">
        <f t="shared" si="42"/>
        <v>0</v>
      </c>
      <c r="D1284" s="362"/>
      <c r="E1284" s="341">
        <f t="shared" si="43"/>
        <v>0</v>
      </c>
      <c r="F1284" s="369"/>
      <c r="G1284" s="369"/>
      <c r="H1284" s="364"/>
      <c r="I1284" s="364"/>
      <c r="J1284" s="363"/>
      <c r="K1284" s="253"/>
    </row>
    <row r="1285" spans="1:11" s="311" customFormat="1" ht="25.5" customHeight="1" hidden="1">
      <c r="A1285" s="258">
        <v>22403</v>
      </c>
      <c r="B1285" s="348" t="s">
        <v>1888</v>
      </c>
      <c r="C1285" s="341">
        <f aca="true" t="shared" si="44" ref="C1285:C1339">E1285+F1285+G1285</f>
        <v>0</v>
      </c>
      <c r="D1285" s="342">
        <f>SUM(D1286:D1290)</f>
        <v>0</v>
      </c>
      <c r="E1285" s="341">
        <f aca="true" t="shared" si="45" ref="E1285:E1339">D1285-F1285</f>
        <v>0</v>
      </c>
      <c r="F1285" s="367">
        <f>SUM(F1286:F1290)</f>
        <v>0</v>
      </c>
      <c r="G1285" s="367">
        <f>SUM(G1286:G1290)</f>
        <v>0</v>
      </c>
      <c r="H1285" s="364"/>
      <c r="I1285" s="364"/>
      <c r="J1285" s="363"/>
      <c r="K1285" s="253"/>
    </row>
    <row r="1286" spans="1:12" s="310" customFormat="1" ht="25.5" customHeight="1" hidden="1">
      <c r="A1286" s="258">
        <v>2240301</v>
      </c>
      <c r="B1286" s="348" t="s">
        <v>1060</v>
      </c>
      <c r="C1286" s="341">
        <f t="shared" si="44"/>
        <v>0</v>
      </c>
      <c r="D1286" s="362"/>
      <c r="E1286" s="341">
        <f t="shared" si="45"/>
        <v>0</v>
      </c>
      <c r="F1286" s="369"/>
      <c r="G1286" s="369"/>
      <c r="H1286" s="364"/>
      <c r="I1286" s="364"/>
      <c r="J1286" s="363"/>
      <c r="K1286" s="253"/>
      <c r="L1286" s="311"/>
    </row>
    <row r="1287" spans="1:12" s="311" customFormat="1" ht="25.5" customHeight="1" hidden="1">
      <c r="A1287" s="258">
        <v>2240302</v>
      </c>
      <c r="B1287" s="348" t="s">
        <v>1061</v>
      </c>
      <c r="C1287" s="341">
        <f t="shared" si="44"/>
        <v>0</v>
      </c>
      <c r="D1287" s="342"/>
      <c r="E1287" s="341">
        <f t="shared" si="45"/>
        <v>0</v>
      </c>
      <c r="F1287" s="372"/>
      <c r="G1287" s="372"/>
      <c r="H1287" s="341"/>
      <c r="I1287" s="341"/>
      <c r="J1287" s="357"/>
      <c r="K1287" s="253"/>
      <c r="L1287" s="310"/>
    </row>
    <row r="1288" spans="1:11" s="311" customFormat="1" ht="25.5" customHeight="1" hidden="1">
      <c r="A1288" s="258">
        <v>2240303</v>
      </c>
      <c r="B1288" s="348" t="s">
        <v>1062</v>
      </c>
      <c r="C1288" s="341">
        <f t="shared" si="44"/>
        <v>0</v>
      </c>
      <c r="D1288" s="342"/>
      <c r="E1288" s="341">
        <f t="shared" si="45"/>
        <v>0</v>
      </c>
      <c r="F1288" s="372"/>
      <c r="G1288" s="372"/>
      <c r="H1288" s="341"/>
      <c r="I1288" s="341"/>
      <c r="J1288" s="363"/>
      <c r="K1288" s="253"/>
    </row>
    <row r="1289" spans="1:11" s="311" customFormat="1" ht="25.5" customHeight="1" hidden="1">
      <c r="A1289" s="258">
        <v>2240304</v>
      </c>
      <c r="B1289" s="348" t="s">
        <v>1889</v>
      </c>
      <c r="C1289" s="341">
        <f t="shared" si="44"/>
        <v>0</v>
      </c>
      <c r="D1289" s="362"/>
      <c r="E1289" s="341">
        <f t="shared" si="45"/>
        <v>0</v>
      </c>
      <c r="F1289" s="369"/>
      <c r="G1289" s="369"/>
      <c r="H1289" s="364"/>
      <c r="I1289" s="364"/>
      <c r="J1289" s="363"/>
      <c r="K1289" s="253"/>
    </row>
    <row r="1290" spans="1:11" s="311" customFormat="1" ht="25.5" customHeight="1" hidden="1">
      <c r="A1290" s="258">
        <v>2240399</v>
      </c>
      <c r="B1290" s="348" t="s">
        <v>1890</v>
      </c>
      <c r="C1290" s="341">
        <f t="shared" si="44"/>
        <v>0</v>
      </c>
      <c r="D1290" s="362"/>
      <c r="E1290" s="341">
        <f t="shared" si="45"/>
        <v>0</v>
      </c>
      <c r="F1290" s="369"/>
      <c r="G1290" s="369"/>
      <c r="H1290" s="364"/>
      <c r="I1290" s="364"/>
      <c r="J1290" s="363"/>
      <c r="K1290" s="253"/>
    </row>
    <row r="1291" spans="1:11" s="311" customFormat="1" ht="18" customHeight="1">
      <c r="A1291" s="258">
        <v>22404</v>
      </c>
      <c r="B1291" s="340" t="s">
        <v>1891</v>
      </c>
      <c r="C1291" s="341">
        <f t="shared" si="44"/>
        <v>2</v>
      </c>
      <c r="D1291" s="344">
        <f>SUM(D1292:D1298)</f>
        <v>2</v>
      </c>
      <c r="E1291" s="341">
        <f t="shared" si="45"/>
        <v>2</v>
      </c>
      <c r="F1291" s="368">
        <f>SUM(F1292:F1298)</f>
        <v>0</v>
      </c>
      <c r="G1291" s="368">
        <f>SUM(G1292:G1298)</f>
        <v>0</v>
      </c>
      <c r="H1291" s="346"/>
      <c r="I1291" s="346"/>
      <c r="J1291" s="345"/>
      <c r="K1291" s="253"/>
    </row>
    <row r="1292" spans="1:11" s="311" customFormat="1" ht="25.5" customHeight="1" hidden="1">
      <c r="A1292" s="258">
        <v>2240401</v>
      </c>
      <c r="B1292" s="348" t="s">
        <v>1060</v>
      </c>
      <c r="C1292" s="341">
        <f t="shared" si="44"/>
        <v>0</v>
      </c>
      <c r="D1292" s="362"/>
      <c r="E1292" s="341">
        <f t="shared" si="45"/>
        <v>0</v>
      </c>
      <c r="F1292" s="369"/>
      <c r="G1292" s="369"/>
      <c r="H1292" s="364"/>
      <c r="I1292" s="364"/>
      <c r="J1292" s="363"/>
      <c r="K1292" s="253"/>
    </row>
    <row r="1293" spans="1:11" s="311" customFormat="1" ht="25.5" customHeight="1" hidden="1">
      <c r="A1293" s="258">
        <v>2240402</v>
      </c>
      <c r="B1293" s="348" t="s">
        <v>1061</v>
      </c>
      <c r="C1293" s="341">
        <f t="shared" si="44"/>
        <v>0</v>
      </c>
      <c r="D1293" s="362"/>
      <c r="E1293" s="341">
        <f t="shared" si="45"/>
        <v>0</v>
      </c>
      <c r="F1293" s="369"/>
      <c r="G1293" s="369"/>
      <c r="H1293" s="364"/>
      <c r="I1293" s="364"/>
      <c r="J1293" s="363"/>
      <c r="K1293" s="253"/>
    </row>
    <row r="1294" spans="1:11" s="311" customFormat="1" ht="25.5" customHeight="1" hidden="1">
      <c r="A1294" s="258">
        <v>2240403</v>
      </c>
      <c r="B1294" s="348" t="s">
        <v>1062</v>
      </c>
      <c r="C1294" s="341">
        <f t="shared" si="44"/>
        <v>0</v>
      </c>
      <c r="D1294" s="362"/>
      <c r="E1294" s="341">
        <f t="shared" si="45"/>
        <v>0</v>
      </c>
      <c r="F1294" s="369"/>
      <c r="G1294" s="369"/>
      <c r="H1294" s="364"/>
      <c r="I1294" s="364"/>
      <c r="J1294" s="363"/>
      <c r="K1294" s="253"/>
    </row>
    <row r="1295" spans="1:11" s="311" customFormat="1" ht="25.5" customHeight="1" hidden="1">
      <c r="A1295" s="258">
        <v>2240404</v>
      </c>
      <c r="B1295" s="348" t="s">
        <v>1892</v>
      </c>
      <c r="C1295" s="341">
        <f t="shared" si="44"/>
        <v>0</v>
      </c>
      <c r="D1295" s="362"/>
      <c r="E1295" s="341">
        <f t="shared" si="45"/>
        <v>0</v>
      </c>
      <c r="F1295" s="369"/>
      <c r="G1295" s="369"/>
      <c r="H1295" s="364"/>
      <c r="I1295" s="364"/>
      <c r="J1295" s="363"/>
      <c r="K1295" s="253"/>
    </row>
    <row r="1296" spans="1:11" s="311" customFormat="1" ht="18" customHeight="1">
      <c r="A1296" s="258">
        <v>2240405</v>
      </c>
      <c r="B1296" s="340" t="s">
        <v>1893</v>
      </c>
      <c r="C1296" s="341">
        <f t="shared" si="44"/>
        <v>2</v>
      </c>
      <c r="D1296" s="344">
        <v>2</v>
      </c>
      <c r="E1296" s="341">
        <f t="shared" si="45"/>
        <v>2</v>
      </c>
      <c r="F1296" s="368"/>
      <c r="G1296" s="368"/>
      <c r="H1296" s="346"/>
      <c r="I1296" s="346"/>
      <c r="J1296" s="345"/>
      <c r="K1296" s="253"/>
    </row>
    <row r="1297" spans="1:11" s="311" customFormat="1" ht="25.5" customHeight="1" hidden="1">
      <c r="A1297" s="258">
        <v>2240450</v>
      </c>
      <c r="B1297" s="348" t="s">
        <v>1080</v>
      </c>
      <c r="C1297" s="341">
        <f t="shared" si="44"/>
        <v>0</v>
      </c>
      <c r="D1297" s="362"/>
      <c r="E1297" s="341">
        <f t="shared" si="45"/>
        <v>0</v>
      </c>
      <c r="F1297" s="369"/>
      <c r="G1297" s="369"/>
      <c r="H1297" s="364"/>
      <c r="I1297" s="364"/>
      <c r="J1297" s="363"/>
      <c r="K1297" s="253"/>
    </row>
    <row r="1298" spans="1:11" s="311" customFormat="1" ht="25.5" customHeight="1" hidden="1">
      <c r="A1298" s="258">
        <v>2240499</v>
      </c>
      <c r="B1298" s="348" t="s">
        <v>1894</v>
      </c>
      <c r="C1298" s="341">
        <f t="shared" si="44"/>
        <v>0</v>
      </c>
      <c r="D1298" s="362"/>
      <c r="E1298" s="341">
        <f t="shared" si="45"/>
        <v>0</v>
      </c>
      <c r="F1298" s="369"/>
      <c r="G1298" s="369"/>
      <c r="H1298" s="364"/>
      <c r="I1298" s="364"/>
      <c r="J1298" s="363"/>
      <c r="K1298" s="253"/>
    </row>
    <row r="1299" spans="1:11" s="311" customFormat="1" ht="18" customHeight="1">
      <c r="A1299" s="258">
        <v>22405</v>
      </c>
      <c r="B1299" s="340" t="s">
        <v>1895</v>
      </c>
      <c r="C1299" s="341">
        <f t="shared" si="44"/>
        <v>48</v>
      </c>
      <c r="D1299" s="344">
        <f>SUM(D1300:D1311)</f>
        <v>48</v>
      </c>
      <c r="E1299" s="341">
        <f t="shared" si="45"/>
        <v>48</v>
      </c>
      <c r="F1299" s="368">
        <f>SUM(F1300:F1311)</f>
        <v>0</v>
      </c>
      <c r="G1299" s="368">
        <f>SUM(G1300:G1311)</f>
        <v>0</v>
      </c>
      <c r="H1299" s="346"/>
      <c r="I1299" s="346"/>
      <c r="J1299" s="345"/>
      <c r="K1299" s="253"/>
    </row>
    <row r="1300" spans="1:11" s="311" customFormat="1" ht="18" customHeight="1">
      <c r="A1300" s="258">
        <v>2240501</v>
      </c>
      <c r="B1300" s="340" t="s">
        <v>1060</v>
      </c>
      <c r="C1300" s="341">
        <f t="shared" si="44"/>
        <v>46</v>
      </c>
      <c r="D1300" s="344">
        <v>46</v>
      </c>
      <c r="E1300" s="341">
        <f t="shared" si="45"/>
        <v>46</v>
      </c>
      <c r="F1300" s="368"/>
      <c r="G1300" s="368"/>
      <c r="H1300" s="346"/>
      <c r="I1300" s="346"/>
      <c r="J1300" s="345"/>
      <c r="K1300" s="253"/>
    </row>
    <row r="1301" spans="1:11" s="311" customFormat="1" ht="25.5" customHeight="1" hidden="1">
      <c r="A1301" s="258">
        <v>2240502</v>
      </c>
      <c r="B1301" s="348" t="s">
        <v>1061</v>
      </c>
      <c r="C1301" s="341">
        <f t="shared" si="44"/>
        <v>0</v>
      </c>
      <c r="D1301" s="362"/>
      <c r="E1301" s="341">
        <f t="shared" si="45"/>
        <v>0</v>
      </c>
      <c r="F1301" s="369"/>
      <c r="G1301" s="369"/>
      <c r="H1301" s="364"/>
      <c r="I1301" s="364"/>
      <c r="J1301" s="363"/>
      <c r="K1301" s="253"/>
    </row>
    <row r="1302" spans="1:11" s="311" customFormat="1" ht="25.5" customHeight="1" hidden="1">
      <c r="A1302" s="258">
        <v>2240503</v>
      </c>
      <c r="B1302" s="348" t="s">
        <v>1062</v>
      </c>
      <c r="C1302" s="341">
        <f t="shared" si="44"/>
        <v>0</v>
      </c>
      <c r="D1302" s="362"/>
      <c r="E1302" s="341">
        <f t="shared" si="45"/>
        <v>0</v>
      </c>
      <c r="F1302" s="369"/>
      <c r="G1302" s="369"/>
      <c r="H1302" s="364"/>
      <c r="I1302" s="364"/>
      <c r="J1302" s="363"/>
      <c r="K1302" s="253"/>
    </row>
    <row r="1303" spans="1:11" s="311" customFormat="1" ht="25.5" customHeight="1" hidden="1">
      <c r="A1303" s="258">
        <v>2240504</v>
      </c>
      <c r="B1303" s="348" t="s">
        <v>1376</v>
      </c>
      <c r="C1303" s="341">
        <f t="shared" si="44"/>
        <v>0</v>
      </c>
      <c r="D1303" s="362"/>
      <c r="E1303" s="341">
        <f t="shared" si="45"/>
        <v>0</v>
      </c>
      <c r="F1303" s="369"/>
      <c r="G1303" s="369"/>
      <c r="H1303" s="364"/>
      <c r="I1303" s="364"/>
      <c r="J1303" s="363"/>
      <c r="K1303" s="253"/>
    </row>
    <row r="1304" spans="1:11" s="311" customFormat="1" ht="25.5" customHeight="1" hidden="1">
      <c r="A1304" s="258">
        <v>2240505</v>
      </c>
      <c r="B1304" s="348" t="s">
        <v>1377</v>
      </c>
      <c r="C1304" s="341">
        <f t="shared" si="44"/>
        <v>0</v>
      </c>
      <c r="D1304" s="362"/>
      <c r="E1304" s="341">
        <f t="shared" si="45"/>
        <v>0</v>
      </c>
      <c r="F1304" s="369"/>
      <c r="G1304" s="369"/>
      <c r="H1304" s="364"/>
      <c r="I1304" s="364"/>
      <c r="J1304" s="363"/>
      <c r="K1304" s="253"/>
    </row>
    <row r="1305" spans="1:11" s="311" customFormat="1" ht="25.5" customHeight="1" hidden="1">
      <c r="A1305" s="258">
        <v>2240506</v>
      </c>
      <c r="B1305" s="348" t="s">
        <v>1378</v>
      </c>
      <c r="C1305" s="341">
        <f t="shared" si="44"/>
        <v>0</v>
      </c>
      <c r="D1305" s="362"/>
      <c r="E1305" s="341">
        <f t="shared" si="45"/>
        <v>0</v>
      </c>
      <c r="F1305" s="369"/>
      <c r="G1305" s="369"/>
      <c r="H1305" s="364"/>
      <c r="I1305" s="364"/>
      <c r="J1305" s="363"/>
      <c r="K1305" s="253"/>
    </row>
    <row r="1306" spans="1:11" s="311" customFormat="1" ht="18" customHeight="1">
      <c r="A1306" s="258">
        <v>2240507</v>
      </c>
      <c r="B1306" s="340" t="s">
        <v>1379</v>
      </c>
      <c r="C1306" s="341">
        <f t="shared" si="44"/>
        <v>2</v>
      </c>
      <c r="D1306" s="344">
        <v>2</v>
      </c>
      <c r="E1306" s="341">
        <f t="shared" si="45"/>
        <v>2</v>
      </c>
      <c r="F1306" s="368"/>
      <c r="G1306" s="368"/>
      <c r="H1306" s="346"/>
      <c r="I1306" s="346"/>
      <c r="J1306" s="345"/>
      <c r="K1306" s="253"/>
    </row>
    <row r="1307" spans="1:11" s="311" customFormat="1" ht="25.5" customHeight="1" hidden="1">
      <c r="A1307" s="258">
        <v>2240508</v>
      </c>
      <c r="B1307" s="348" t="s">
        <v>1896</v>
      </c>
      <c r="C1307" s="341">
        <f t="shared" si="44"/>
        <v>0</v>
      </c>
      <c r="D1307" s="362"/>
      <c r="E1307" s="341">
        <f t="shared" si="45"/>
        <v>0</v>
      </c>
      <c r="F1307" s="369"/>
      <c r="G1307" s="369"/>
      <c r="H1307" s="364"/>
      <c r="I1307" s="364"/>
      <c r="J1307" s="363"/>
      <c r="K1307" s="253"/>
    </row>
    <row r="1308" spans="1:11" s="311" customFormat="1" ht="25.5" customHeight="1" hidden="1">
      <c r="A1308" s="258">
        <v>2240509</v>
      </c>
      <c r="B1308" s="348" t="s">
        <v>1381</v>
      </c>
      <c r="C1308" s="341">
        <f t="shared" si="44"/>
        <v>0</v>
      </c>
      <c r="D1308" s="362"/>
      <c r="E1308" s="341">
        <f t="shared" si="45"/>
        <v>0</v>
      </c>
      <c r="F1308" s="369"/>
      <c r="G1308" s="369"/>
      <c r="H1308" s="364"/>
      <c r="I1308" s="364"/>
      <c r="J1308" s="363"/>
      <c r="K1308" s="253"/>
    </row>
    <row r="1309" spans="1:11" s="311" customFormat="1" ht="25.5" customHeight="1" hidden="1">
      <c r="A1309" s="258">
        <v>2240510</v>
      </c>
      <c r="B1309" s="348" t="s">
        <v>1382</v>
      </c>
      <c r="C1309" s="341">
        <f t="shared" si="44"/>
        <v>0</v>
      </c>
      <c r="D1309" s="362"/>
      <c r="E1309" s="341">
        <f t="shared" si="45"/>
        <v>0</v>
      </c>
      <c r="F1309" s="369"/>
      <c r="G1309" s="369"/>
      <c r="H1309" s="364"/>
      <c r="I1309" s="364"/>
      <c r="J1309" s="363"/>
      <c r="K1309" s="253"/>
    </row>
    <row r="1310" spans="1:11" s="311" customFormat="1" ht="25.5" customHeight="1" hidden="1">
      <c r="A1310" s="258">
        <v>2240550</v>
      </c>
      <c r="B1310" s="348" t="s">
        <v>1383</v>
      </c>
      <c r="C1310" s="341">
        <f t="shared" si="44"/>
        <v>0</v>
      </c>
      <c r="D1310" s="362"/>
      <c r="E1310" s="341">
        <f t="shared" si="45"/>
        <v>0</v>
      </c>
      <c r="F1310" s="369"/>
      <c r="G1310" s="369"/>
      <c r="H1310" s="364"/>
      <c r="I1310" s="364"/>
      <c r="J1310" s="363"/>
      <c r="K1310" s="253"/>
    </row>
    <row r="1311" spans="1:14" ht="25.5" customHeight="1" hidden="1">
      <c r="A1311" s="258">
        <v>2240599</v>
      </c>
      <c r="B1311" s="348" t="s">
        <v>1384</v>
      </c>
      <c r="C1311" s="341">
        <f t="shared" si="44"/>
        <v>0</v>
      </c>
      <c r="D1311" s="362"/>
      <c r="E1311" s="341">
        <f t="shared" si="45"/>
        <v>0</v>
      </c>
      <c r="F1311" s="369"/>
      <c r="G1311" s="369"/>
      <c r="H1311" s="364"/>
      <c r="I1311" s="364"/>
      <c r="J1311" s="363"/>
      <c r="K1311" s="253"/>
      <c r="L1311" s="311"/>
      <c r="M1311" s="311"/>
      <c r="N1311" s="311"/>
    </row>
    <row r="1312" spans="1:11" s="311" customFormat="1" ht="18" customHeight="1">
      <c r="A1312" s="258">
        <v>22406</v>
      </c>
      <c r="B1312" s="340" t="s">
        <v>1897</v>
      </c>
      <c r="C1312" s="341">
        <f t="shared" si="44"/>
        <v>6</v>
      </c>
      <c r="D1312" s="344">
        <f>SUM(D1313:D1315)</f>
        <v>6</v>
      </c>
      <c r="E1312" s="341">
        <f t="shared" si="45"/>
        <v>6</v>
      </c>
      <c r="F1312" s="368">
        <f>SUM(F1313:F1315)</f>
        <v>0</v>
      </c>
      <c r="G1312" s="368">
        <f>SUM(G1313:G1315)</f>
        <v>0</v>
      </c>
      <c r="H1312" s="346"/>
      <c r="I1312" s="346"/>
      <c r="J1312" s="345"/>
      <c r="K1312" s="253"/>
    </row>
    <row r="1313" spans="1:20" s="311" customFormat="1" ht="18" customHeight="1">
      <c r="A1313" s="258">
        <v>2240601</v>
      </c>
      <c r="B1313" s="340" t="s">
        <v>1346</v>
      </c>
      <c r="C1313" s="341">
        <f t="shared" si="44"/>
        <v>2</v>
      </c>
      <c r="D1313" s="344">
        <v>2</v>
      </c>
      <c r="E1313" s="341">
        <f t="shared" si="45"/>
        <v>2</v>
      </c>
      <c r="F1313" s="368"/>
      <c r="G1313" s="368"/>
      <c r="H1313" s="346"/>
      <c r="I1313" s="346"/>
      <c r="J1313" s="345"/>
      <c r="K1313" s="253"/>
      <c r="T1313" s="311" t="s">
        <v>1898</v>
      </c>
    </row>
    <row r="1314" spans="1:11" s="311" customFormat="1" ht="18" customHeight="1">
      <c r="A1314" s="258">
        <v>2240602</v>
      </c>
      <c r="B1314" s="340" t="s">
        <v>1899</v>
      </c>
      <c r="C1314" s="341">
        <f t="shared" si="44"/>
        <v>2</v>
      </c>
      <c r="D1314" s="344">
        <v>2</v>
      </c>
      <c r="E1314" s="341">
        <f t="shared" si="45"/>
        <v>2</v>
      </c>
      <c r="F1314" s="368"/>
      <c r="G1314" s="368"/>
      <c r="H1314" s="346"/>
      <c r="I1314" s="346"/>
      <c r="J1314" s="345"/>
      <c r="K1314" s="253"/>
    </row>
    <row r="1315" spans="1:11" s="311" customFormat="1" ht="18" customHeight="1">
      <c r="A1315" s="258">
        <v>2240699</v>
      </c>
      <c r="B1315" s="340" t="s">
        <v>1900</v>
      </c>
      <c r="C1315" s="341">
        <f t="shared" si="44"/>
        <v>2</v>
      </c>
      <c r="D1315" s="344">
        <v>2</v>
      </c>
      <c r="E1315" s="341">
        <f t="shared" si="45"/>
        <v>2</v>
      </c>
      <c r="F1315" s="345"/>
      <c r="G1315" s="345"/>
      <c r="H1315" s="346"/>
      <c r="I1315" s="346"/>
      <c r="J1315" s="345"/>
      <c r="K1315" s="253"/>
    </row>
    <row r="1316" spans="1:11" s="311" customFormat="1" ht="18" customHeight="1">
      <c r="A1316" s="258">
        <v>22407</v>
      </c>
      <c r="B1316" s="340" t="s">
        <v>1901</v>
      </c>
      <c r="C1316" s="341">
        <f t="shared" si="44"/>
        <v>376</v>
      </c>
      <c r="D1316" s="344">
        <f>SUM(D1317:D1321)</f>
        <v>5</v>
      </c>
      <c r="E1316" s="341">
        <f t="shared" si="45"/>
        <v>5</v>
      </c>
      <c r="F1316" s="368">
        <f>SUM(F1317:F1321)</f>
        <v>0</v>
      </c>
      <c r="G1316" s="345">
        <f>SUM(G1317:G1321)</f>
        <v>371</v>
      </c>
      <c r="H1316" s="346"/>
      <c r="I1316" s="346"/>
      <c r="J1316" s="345"/>
      <c r="K1316" s="253"/>
    </row>
    <row r="1317" spans="1:14" ht="25.5" customHeight="1" hidden="1">
      <c r="A1317" s="258">
        <v>2240701</v>
      </c>
      <c r="B1317" s="348" t="s">
        <v>1902</v>
      </c>
      <c r="C1317" s="341">
        <f t="shared" si="44"/>
        <v>0</v>
      </c>
      <c r="D1317" s="362"/>
      <c r="E1317" s="341">
        <f t="shared" si="45"/>
        <v>0</v>
      </c>
      <c r="F1317" s="369"/>
      <c r="G1317" s="363"/>
      <c r="H1317" s="364"/>
      <c r="I1317" s="364"/>
      <c r="J1317" s="363"/>
      <c r="K1317" s="253"/>
      <c r="L1317" s="311"/>
      <c r="M1317" s="311"/>
      <c r="N1317" s="311"/>
    </row>
    <row r="1318" spans="1:11" s="311" customFormat="1" ht="18" customHeight="1">
      <c r="A1318" s="258">
        <v>2240702</v>
      </c>
      <c r="B1318" s="340" t="s">
        <v>1903</v>
      </c>
      <c r="C1318" s="341">
        <f t="shared" si="44"/>
        <v>371</v>
      </c>
      <c r="D1318" s="344"/>
      <c r="E1318" s="367">
        <f t="shared" si="45"/>
        <v>0</v>
      </c>
      <c r="F1318" s="368"/>
      <c r="G1318" s="345">
        <v>371</v>
      </c>
      <c r="H1318" s="346"/>
      <c r="I1318" s="346"/>
      <c r="J1318" s="345"/>
      <c r="K1318" s="253"/>
    </row>
    <row r="1319" spans="1:14" ht="25.5" customHeight="1" hidden="1">
      <c r="A1319" s="258">
        <v>2240703</v>
      </c>
      <c r="B1319" s="348" t="s">
        <v>1904</v>
      </c>
      <c r="C1319" s="341">
        <f t="shared" si="44"/>
        <v>0</v>
      </c>
      <c r="D1319" s="362"/>
      <c r="E1319" s="341">
        <f t="shared" si="45"/>
        <v>0</v>
      </c>
      <c r="F1319" s="369"/>
      <c r="G1319" s="363"/>
      <c r="H1319" s="364"/>
      <c r="I1319" s="364"/>
      <c r="J1319" s="363"/>
      <c r="K1319" s="253"/>
      <c r="L1319" s="311"/>
      <c r="M1319" s="311"/>
      <c r="N1319" s="311"/>
    </row>
    <row r="1320" spans="1:14" ht="25.5" customHeight="1" hidden="1">
      <c r="A1320" s="258">
        <v>2240704</v>
      </c>
      <c r="B1320" s="348" t="s">
        <v>1905</v>
      </c>
      <c r="C1320" s="341">
        <f t="shared" si="44"/>
        <v>0</v>
      </c>
      <c r="D1320" s="342"/>
      <c r="E1320" s="341">
        <f t="shared" si="45"/>
        <v>0</v>
      </c>
      <c r="F1320" s="372"/>
      <c r="G1320" s="357"/>
      <c r="H1320" s="341"/>
      <c r="I1320" s="341"/>
      <c r="J1320" s="363"/>
      <c r="K1320" s="253"/>
      <c r="L1320" s="311"/>
      <c r="M1320" s="311"/>
      <c r="N1320" s="311"/>
    </row>
    <row r="1321" spans="1:11" s="311" customFormat="1" ht="18" customHeight="1">
      <c r="A1321" s="258">
        <v>2240799</v>
      </c>
      <c r="B1321" s="340" t="s">
        <v>1906</v>
      </c>
      <c r="C1321" s="341">
        <f t="shared" si="44"/>
        <v>5</v>
      </c>
      <c r="D1321" s="344">
        <v>5</v>
      </c>
      <c r="E1321" s="341">
        <f t="shared" si="45"/>
        <v>5</v>
      </c>
      <c r="F1321" s="368"/>
      <c r="G1321" s="345"/>
      <c r="H1321" s="346"/>
      <c r="I1321" s="346"/>
      <c r="J1321" s="345"/>
      <c r="K1321" s="253"/>
    </row>
    <row r="1322" spans="1:14" ht="25.5" customHeight="1" hidden="1">
      <c r="A1322" s="258">
        <v>22499</v>
      </c>
      <c r="B1322" s="348" t="s">
        <v>1907</v>
      </c>
      <c r="C1322" s="341">
        <f t="shared" si="44"/>
        <v>0</v>
      </c>
      <c r="D1322" s="362"/>
      <c r="E1322" s="341">
        <f t="shared" si="45"/>
        <v>0</v>
      </c>
      <c r="F1322" s="369"/>
      <c r="G1322" s="363"/>
      <c r="H1322" s="364"/>
      <c r="I1322" s="364"/>
      <c r="J1322" s="363"/>
      <c r="K1322" s="253"/>
      <c r="L1322" s="311"/>
      <c r="M1322" s="311"/>
      <c r="N1322" s="311"/>
    </row>
    <row r="1323" spans="1:11" s="311" customFormat="1" ht="18" customHeight="1">
      <c r="A1323" s="258">
        <v>227</v>
      </c>
      <c r="B1323" s="370" t="s">
        <v>1490</v>
      </c>
      <c r="C1323" s="336">
        <f t="shared" si="44"/>
        <v>3000</v>
      </c>
      <c r="D1323" s="376">
        <v>3000</v>
      </c>
      <c r="E1323" s="336">
        <v>3000</v>
      </c>
      <c r="F1323" s="368"/>
      <c r="G1323" s="345"/>
      <c r="H1323" s="346"/>
      <c r="I1323" s="346"/>
      <c r="J1323" s="345"/>
      <c r="K1323" s="253"/>
    </row>
    <row r="1324" spans="1:11" s="311" customFormat="1" ht="18" customHeight="1">
      <c r="A1324" s="258">
        <v>232</v>
      </c>
      <c r="B1324" s="370" t="s">
        <v>1491</v>
      </c>
      <c r="C1324" s="336">
        <f t="shared" si="44"/>
        <v>6400</v>
      </c>
      <c r="D1324" s="376">
        <f>D1325+D1326+D1327</f>
        <v>6400</v>
      </c>
      <c r="E1324" s="336">
        <f t="shared" si="45"/>
        <v>6400</v>
      </c>
      <c r="F1324" s="368">
        <f>F1325+F1326+F1327</f>
        <v>0</v>
      </c>
      <c r="G1324" s="368">
        <f>G1325+G1326+G1327</f>
        <v>0</v>
      </c>
      <c r="H1324" s="346"/>
      <c r="I1324" s="346"/>
      <c r="J1324" s="345"/>
      <c r="K1324" s="253"/>
    </row>
    <row r="1325" spans="1:14" ht="25.5" customHeight="1" hidden="1">
      <c r="A1325" s="258">
        <v>23201</v>
      </c>
      <c r="B1325" s="348" t="s">
        <v>1908</v>
      </c>
      <c r="C1325" s="341">
        <f t="shared" si="44"/>
        <v>0</v>
      </c>
      <c r="D1325" s="362"/>
      <c r="E1325" s="341">
        <f t="shared" si="45"/>
        <v>0</v>
      </c>
      <c r="F1325" s="369"/>
      <c r="G1325" s="369"/>
      <c r="H1325" s="364"/>
      <c r="I1325" s="364"/>
      <c r="J1325" s="363"/>
      <c r="K1325" s="253"/>
      <c r="L1325" s="311"/>
      <c r="M1325" s="311"/>
      <c r="N1325" s="311"/>
    </row>
    <row r="1326" spans="1:14" ht="25.5" customHeight="1" hidden="1">
      <c r="A1326" s="258">
        <v>23202</v>
      </c>
      <c r="B1326" s="348" t="s">
        <v>1909</v>
      </c>
      <c r="C1326" s="341">
        <f t="shared" si="44"/>
        <v>0</v>
      </c>
      <c r="D1326" s="362"/>
      <c r="E1326" s="341">
        <f t="shared" si="45"/>
        <v>0</v>
      </c>
      <c r="F1326" s="369"/>
      <c r="G1326" s="369"/>
      <c r="H1326" s="364"/>
      <c r="I1326" s="364"/>
      <c r="J1326" s="363"/>
      <c r="K1326" s="253"/>
      <c r="L1326" s="311"/>
      <c r="M1326" s="311"/>
      <c r="N1326" s="311"/>
    </row>
    <row r="1327" spans="1:11" s="311" customFormat="1" ht="18" customHeight="1">
      <c r="A1327" s="258">
        <v>23203</v>
      </c>
      <c r="B1327" s="340" t="s">
        <v>1463</v>
      </c>
      <c r="C1327" s="341">
        <f t="shared" si="44"/>
        <v>6400</v>
      </c>
      <c r="D1327" s="344">
        <f>SUM(D1328:D1331)</f>
        <v>6400</v>
      </c>
      <c r="E1327" s="341">
        <f t="shared" si="45"/>
        <v>6400</v>
      </c>
      <c r="F1327" s="368">
        <f>SUM(F1328:F1331)</f>
        <v>0</v>
      </c>
      <c r="G1327" s="368">
        <f>SUM(G1328:G1331)</f>
        <v>0</v>
      </c>
      <c r="H1327" s="346"/>
      <c r="I1327" s="346"/>
      <c r="J1327" s="345"/>
      <c r="K1327" s="253"/>
    </row>
    <row r="1328" spans="1:11" s="311" customFormat="1" ht="18" customHeight="1">
      <c r="A1328" s="258">
        <v>2320301</v>
      </c>
      <c r="B1328" s="340" t="s">
        <v>1910</v>
      </c>
      <c r="C1328" s="341">
        <f t="shared" si="44"/>
        <v>6000</v>
      </c>
      <c r="D1328" s="344">
        <v>6000</v>
      </c>
      <c r="E1328" s="341">
        <f t="shared" si="45"/>
        <v>6000</v>
      </c>
      <c r="F1328" s="368"/>
      <c r="G1328" s="368"/>
      <c r="H1328" s="346"/>
      <c r="I1328" s="346"/>
      <c r="J1328" s="345"/>
      <c r="K1328" s="253"/>
    </row>
    <row r="1329" spans="1:11" s="311" customFormat="1" ht="18" customHeight="1">
      <c r="A1329" s="258">
        <v>2320302</v>
      </c>
      <c r="B1329" s="340" t="s">
        <v>1911</v>
      </c>
      <c r="C1329" s="341">
        <f t="shared" si="44"/>
        <v>50</v>
      </c>
      <c r="D1329" s="344">
        <v>50</v>
      </c>
      <c r="E1329" s="341">
        <v>50</v>
      </c>
      <c r="F1329" s="368"/>
      <c r="G1329" s="368"/>
      <c r="H1329" s="346"/>
      <c r="I1329" s="346"/>
      <c r="J1329" s="345"/>
      <c r="K1329" s="253"/>
    </row>
    <row r="1330" spans="1:11" s="311" customFormat="1" ht="18" customHeight="1">
      <c r="A1330" s="258">
        <v>2320303</v>
      </c>
      <c r="B1330" s="340" t="s">
        <v>1912</v>
      </c>
      <c r="C1330" s="341">
        <f t="shared" si="44"/>
        <v>350</v>
      </c>
      <c r="D1330" s="344">
        <v>350</v>
      </c>
      <c r="E1330" s="341">
        <v>350</v>
      </c>
      <c r="F1330" s="368"/>
      <c r="G1330" s="368"/>
      <c r="H1330" s="346"/>
      <c r="I1330" s="346"/>
      <c r="J1330" s="345"/>
      <c r="K1330" s="253"/>
    </row>
    <row r="1331" spans="1:14" ht="25.5" customHeight="1" hidden="1">
      <c r="A1331" s="258">
        <v>2320304</v>
      </c>
      <c r="B1331" s="384" t="s">
        <v>1913</v>
      </c>
      <c r="C1331" s="341">
        <f t="shared" si="44"/>
        <v>0</v>
      </c>
      <c r="D1331" s="362"/>
      <c r="E1331" s="341">
        <f t="shared" si="45"/>
        <v>0</v>
      </c>
      <c r="F1331" s="369"/>
      <c r="G1331" s="369"/>
      <c r="H1331" s="364"/>
      <c r="I1331" s="364"/>
      <c r="J1331" s="363"/>
      <c r="K1331" s="253"/>
      <c r="L1331" s="311"/>
      <c r="M1331" s="311"/>
      <c r="N1331" s="311"/>
    </row>
    <row r="1332" spans="1:11" s="311" customFormat="1" ht="18" customHeight="1">
      <c r="A1332" s="258">
        <v>233</v>
      </c>
      <c r="B1332" s="370" t="s">
        <v>1492</v>
      </c>
      <c r="C1332" s="367">
        <f t="shared" si="44"/>
        <v>0</v>
      </c>
      <c r="D1332" s="371">
        <f>D1333+D1334+D1335</f>
        <v>0</v>
      </c>
      <c r="E1332" s="367">
        <f t="shared" si="45"/>
        <v>0</v>
      </c>
      <c r="F1332" s="368">
        <f>F1333+F1334+F1335</f>
        <v>0</v>
      </c>
      <c r="G1332" s="368">
        <f>G1333+G1334+G1335</f>
        <v>0</v>
      </c>
      <c r="H1332" s="346"/>
      <c r="I1332" s="346"/>
      <c r="J1332" s="345"/>
      <c r="K1332" s="253"/>
    </row>
    <row r="1333" spans="1:14" ht="25.5" customHeight="1" hidden="1">
      <c r="A1333" s="258">
        <v>23301</v>
      </c>
      <c r="B1333" s="384" t="s">
        <v>1914</v>
      </c>
      <c r="C1333" s="341">
        <f t="shared" si="44"/>
        <v>0</v>
      </c>
      <c r="D1333" s="342"/>
      <c r="E1333" s="341">
        <f t="shared" si="45"/>
        <v>0</v>
      </c>
      <c r="F1333" s="372"/>
      <c r="G1333" s="372"/>
      <c r="H1333" s="341"/>
      <c r="I1333" s="341"/>
      <c r="J1333" s="363"/>
      <c r="K1333" s="253"/>
      <c r="L1333" s="311"/>
      <c r="M1333" s="311"/>
      <c r="N1333" s="311"/>
    </row>
    <row r="1334" spans="1:14" ht="25.5" customHeight="1" hidden="1">
      <c r="A1334" s="258">
        <v>23302</v>
      </c>
      <c r="B1334" s="384" t="s">
        <v>1915</v>
      </c>
      <c r="C1334" s="341">
        <f t="shared" si="44"/>
        <v>0</v>
      </c>
      <c r="D1334" s="362"/>
      <c r="E1334" s="341">
        <f t="shared" si="45"/>
        <v>0</v>
      </c>
      <c r="F1334" s="369"/>
      <c r="G1334" s="369"/>
      <c r="H1334" s="364"/>
      <c r="I1334" s="364"/>
      <c r="J1334" s="363"/>
      <c r="K1334" s="253"/>
      <c r="L1334" s="311"/>
      <c r="M1334" s="311"/>
      <c r="N1334" s="311"/>
    </row>
    <row r="1335" spans="1:14" ht="25.5" customHeight="1" hidden="1">
      <c r="A1335" s="258">
        <v>23303</v>
      </c>
      <c r="B1335" s="384" t="s">
        <v>1916</v>
      </c>
      <c r="C1335" s="341">
        <f t="shared" si="44"/>
        <v>0</v>
      </c>
      <c r="D1335" s="362"/>
      <c r="E1335" s="341">
        <f t="shared" si="45"/>
        <v>0</v>
      </c>
      <c r="F1335" s="369"/>
      <c r="G1335" s="369"/>
      <c r="H1335" s="364"/>
      <c r="I1335" s="364"/>
      <c r="J1335" s="363"/>
      <c r="K1335" s="253"/>
      <c r="L1335" s="311"/>
      <c r="M1335" s="311"/>
      <c r="N1335" s="311"/>
    </row>
    <row r="1336" spans="1:11" s="311" customFormat="1" ht="18" customHeight="1">
      <c r="A1336" s="258">
        <v>229</v>
      </c>
      <c r="B1336" s="370" t="s">
        <v>1493</v>
      </c>
      <c r="C1336" s="336">
        <f t="shared" si="44"/>
        <v>11241</v>
      </c>
      <c r="D1336" s="376">
        <f>D1337+D1338</f>
        <v>11241</v>
      </c>
      <c r="E1336" s="336">
        <f t="shared" si="45"/>
        <v>11241</v>
      </c>
      <c r="F1336" s="368">
        <f>F1337+F1338</f>
        <v>0</v>
      </c>
      <c r="G1336" s="368">
        <f>G1337+G1338</f>
        <v>0</v>
      </c>
      <c r="H1336" s="346"/>
      <c r="I1336" s="346"/>
      <c r="J1336" s="345"/>
      <c r="K1336" s="253"/>
    </row>
    <row r="1337" spans="1:14" ht="25.5" customHeight="1" hidden="1">
      <c r="A1337" s="258">
        <v>22902</v>
      </c>
      <c r="B1337" s="384" t="s">
        <v>1917</v>
      </c>
      <c r="C1337" s="341">
        <f t="shared" si="44"/>
        <v>0</v>
      </c>
      <c r="D1337" s="342"/>
      <c r="E1337" s="341">
        <f t="shared" si="45"/>
        <v>0</v>
      </c>
      <c r="F1337" s="372"/>
      <c r="G1337" s="372"/>
      <c r="H1337" s="341"/>
      <c r="I1337" s="341"/>
      <c r="J1337" s="363"/>
      <c r="K1337" s="253"/>
      <c r="L1337" s="311"/>
      <c r="M1337" s="311"/>
      <c r="N1337" s="311"/>
    </row>
    <row r="1338" spans="1:11" s="311" customFormat="1" ht="18" customHeight="1">
      <c r="A1338" s="258">
        <v>22999</v>
      </c>
      <c r="B1338" s="340" t="s">
        <v>1918</v>
      </c>
      <c r="C1338" s="341">
        <f t="shared" si="44"/>
        <v>11241</v>
      </c>
      <c r="D1338" s="344">
        <f>SUM(D1339)</f>
        <v>11241</v>
      </c>
      <c r="E1338" s="341">
        <f t="shared" si="45"/>
        <v>11241</v>
      </c>
      <c r="F1338" s="368">
        <f>SUM(F1339)</f>
        <v>0</v>
      </c>
      <c r="G1338" s="368">
        <f>SUM(G1339)</f>
        <v>0</v>
      </c>
      <c r="H1338" s="346"/>
      <c r="I1338" s="346"/>
      <c r="J1338" s="345"/>
      <c r="K1338" s="253"/>
    </row>
    <row r="1339" spans="1:11" s="311" customFormat="1" ht="18" customHeight="1">
      <c r="A1339" s="258">
        <v>2299901</v>
      </c>
      <c r="B1339" s="340" t="s">
        <v>1919</v>
      </c>
      <c r="C1339" s="341">
        <f t="shared" si="44"/>
        <v>11241</v>
      </c>
      <c r="D1339" s="344">
        <v>11241</v>
      </c>
      <c r="E1339" s="341">
        <f t="shared" si="45"/>
        <v>11241</v>
      </c>
      <c r="F1339" s="368"/>
      <c r="G1339" s="345"/>
      <c r="H1339" s="346"/>
      <c r="I1339" s="346"/>
      <c r="J1339" s="345"/>
      <c r="K1339" s="253"/>
    </row>
    <row r="1340" ht="25.5" customHeight="1"/>
    <row r="1341" ht="25.5" customHeight="1"/>
    <row r="1546" ht="18.75"/>
    <row r="1550" ht="18.75"/>
    <row r="1551" ht="18.75"/>
    <row r="1552" ht="18.75"/>
    <row r="1553" ht="18.75"/>
    <row r="2075" ht="18.75"/>
    <row r="2076" ht="18.75"/>
    <row r="2077" ht="18.75"/>
    <row r="2078" ht="18.75"/>
  </sheetData>
  <sheetProtection/>
  <mergeCells count="2">
    <mergeCell ref="A1:K1"/>
    <mergeCell ref="J2:K2"/>
  </mergeCells>
  <printOptions horizontalCentered="1"/>
  <pageMargins left="0.9842519685039371" right="0.9842519685039371" top="0.9842519685039371" bottom="0.9842519685039371" header="0" footer="0"/>
  <pageSetup horizontalDpi="600" verticalDpi="600" orientation="landscape" paperSize="9"/>
  <legacyDrawing r:id="rId2"/>
</worksheet>
</file>

<file path=xl/worksheets/sheet14.xml><?xml version="1.0" encoding="utf-8"?>
<worksheet xmlns="http://schemas.openxmlformats.org/spreadsheetml/2006/main" xmlns:r="http://schemas.openxmlformats.org/officeDocument/2006/relationships">
  <sheetPr>
    <tabColor indexed="10"/>
  </sheetPr>
  <dimension ref="A1:H133"/>
  <sheetViews>
    <sheetView zoomScale="85" zoomScaleNormal="85" workbookViewId="0" topLeftCell="A1">
      <selection activeCell="E45" sqref="E45"/>
    </sheetView>
  </sheetViews>
  <sheetFormatPr defaultColWidth="9.00390625" defaultRowHeight="14.25"/>
  <cols>
    <col min="1" max="1" width="46.625" style="272" customWidth="1"/>
    <col min="2" max="2" width="21.00390625" style="273" customWidth="1"/>
    <col min="3" max="3" width="22.625" style="272" customWidth="1"/>
    <col min="4" max="4" width="22.75390625" style="274" customWidth="1"/>
    <col min="5" max="5" width="16.125" style="274" bestFit="1" customWidth="1"/>
    <col min="6" max="6" width="13.875" style="274" bestFit="1" customWidth="1"/>
    <col min="7" max="7" width="9.50390625" style="274" bestFit="1" customWidth="1"/>
    <col min="8" max="16384" width="9.00390625" style="274" customWidth="1"/>
  </cols>
  <sheetData>
    <row r="1" spans="1:4" s="269" customFormat="1" ht="40.5" customHeight="1">
      <c r="A1" s="275" t="s">
        <v>1920</v>
      </c>
      <c r="B1" s="275"/>
      <c r="C1" s="275"/>
      <c r="D1" s="275"/>
    </row>
    <row r="2" spans="1:4" s="270" customFormat="1" ht="15" customHeight="1">
      <c r="A2" s="276" t="s">
        <v>1921</v>
      </c>
      <c r="B2" s="277"/>
      <c r="C2" s="278"/>
      <c r="D2" s="279" t="s">
        <v>1922</v>
      </c>
    </row>
    <row r="3" spans="1:4" ht="18.75" customHeight="1">
      <c r="A3" s="280" t="s">
        <v>1923</v>
      </c>
      <c r="B3" s="281"/>
      <c r="C3" s="262" t="s">
        <v>1924</v>
      </c>
      <c r="D3" s="262"/>
    </row>
    <row r="4" spans="1:4" ht="22.5" customHeight="1">
      <c r="A4" s="262" t="s">
        <v>395</v>
      </c>
      <c r="B4" s="282" t="s">
        <v>1925</v>
      </c>
      <c r="C4" s="262" t="s">
        <v>395</v>
      </c>
      <c r="D4" s="282" t="s">
        <v>1925</v>
      </c>
    </row>
    <row r="5" spans="1:4" ht="21.75" customHeight="1">
      <c r="A5" s="283" t="s">
        <v>1926</v>
      </c>
      <c r="B5" s="284">
        <v>165600</v>
      </c>
      <c r="C5" s="285" t="s">
        <v>1927</v>
      </c>
      <c r="D5" s="286">
        <v>258936</v>
      </c>
    </row>
    <row r="6" spans="1:8" ht="21.75" customHeight="1">
      <c r="A6" s="283" t="s">
        <v>1928</v>
      </c>
      <c r="B6" s="284">
        <f>B7+B8+B9+B10</f>
        <v>23005</v>
      </c>
      <c r="C6" s="287" t="s">
        <v>1929</v>
      </c>
      <c r="D6" s="288">
        <v>21413</v>
      </c>
      <c r="H6" s="271" t="s">
        <v>390</v>
      </c>
    </row>
    <row r="7" spans="1:4" ht="32.25" customHeight="1">
      <c r="A7" s="180" t="s">
        <v>1930</v>
      </c>
      <c r="B7" s="289">
        <v>27841</v>
      </c>
      <c r="C7" s="285" t="s">
        <v>1931</v>
      </c>
      <c r="D7" s="290"/>
    </row>
    <row r="8" spans="1:4" ht="21.75" customHeight="1">
      <c r="A8" s="180" t="s">
        <v>1932</v>
      </c>
      <c r="B8" s="291">
        <v>-1654</v>
      </c>
      <c r="C8" s="292"/>
      <c r="D8" s="293"/>
    </row>
    <row r="9" spans="1:6" ht="21.75" customHeight="1">
      <c r="A9" s="180" t="s">
        <v>1933</v>
      </c>
      <c r="B9" s="291">
        <v>-3821</v>
      </c>
      <c r="C9" s="292"/>
      <c r="D9" s="293"/>
      <c r="E9" s="294"/>
      <c r="F9" s="294"/>
    </row>
    <row r="10" spans="1:6" ht="21.75" customHeight="1">
      <c r="A10" s="180" t="s">
        <v>1934</v>
      </c>
      <c r="B10" s="289">
        <v>639</v>
      </c>
      <c r="C10" s="292"/>
      <c r="D10" s="293"/>
      <c r="E10" s="295"/>
      <c r="F10" s="294"/>
    </row>
    <row r="11" spans="1:4" ht="21.75" customHeight="1">
      <c r="A11" s="283" t="s">
        <v>1935</v>
      </c>
      <c r="B11" s="284">
        <f>SUM(B12:B41)</f>
        <v>79058</v>
      </c>
      <c r="C11" s="292"/>
      <c r="D11" s="293"/>
    </row>
    <row r="12" spans="1:4" ht="21.75" customHeight="1">
      <c r="A12" s="296" t="s">
        <v>1936</v>
      </c>
      <c r="B12" s="297"/>
      <c r="C12" s="298"/>
      <c r="D12" s="299"/>
    </row>
    <row r="13" spans="1:4" ht="21.75" customHeight="1">
      <c r="A13" s="296" t="s">
        <v>1937</v>
      </c>
      <c r="B13" s="297">
        <v>15686</v>
      </c>
      <c r="C13" s="298"/>
      <c r="D13" s="299"/>
    </row>
    <row r="14" spans="1:4" ht="21.75" customHeight="1">
      <c r="A14" s="296" t="s">
        <v>1938</v>
      </c>
      <c r="B14" s="297">
        <v>15051</v>
      </c>
      <c r="C14" s="298"/>
      <c r="D14" s="299"/>
    </row>
    <row r="15" spans="1:4" ht="21.75" customHeight="1">
      <c r="A15" s="296" t="s">
        <v>1939</v>
      </c>
      <c r="B15" s="297">
        <v>504</v>
      </c>
      <c r="C15" s="298"/>
      <c r="D15" s="299"/>
    </row>
    <row r="16" spans="1:4" ht="21.75" customHeight="1">
      <c r="A16" s="296" t="s">
        <v>1940</v>
      </c>
      <c r="B16" s="297"/>
      <c r="C16" s="298"/>
      <c r="D16" s="299"/>
    </row>
    <row r="17" spans="1:4" ht="21.75" customHeight="1">
      <c r="A17" s="300" t="s">
        <v>1941</v>
      </c>
      <c r="B17" s="297">
        <v>49</v>
      </c>
      <c r="C17" s="298"/>
      <c r="D17" s="299"/>
    </row>
    <row r="18" spans="1:4" ht="21.75" customHeight="1">
      <c r="A18" s="300" t="s">
        <v>1942</v>
      </c>
      <c r="B18" s="297"/>
      <c r="C18" s="298"/>
      <c r="D18" s="299"/>
    </row>
    <row r="19" spans="1:4" s="271" customFormat="1" ht="21.75" customHeight="1">
      <c r="A19" s="300" t="s">
        <v>1943</v>
      </c>
      <c r="B19" s="297">
        <v>13030</v>
      </c>
      <c r="C19" s="298"/>
      <c r="D19" s="299"/>
    </row>
    <row r="20" spans="1:4" ht="21.75" customHeight="1">
      <c r="A20" s="300" t="s">
        <v>1944</v>
      </c>
      <c r="B20" s="297">
        <v>444</v>
      </c>
      <c r="C20" s="298"/>
      <c r="D20" s="299"/>
    </row>
    <row r="21" spans="1:4" ht="21.75" customHeight="1">
      <c r="A21" s="300" t="s">
        <v>1945</v>
      </c>
      <c r="B21" s="297"/>
      <c r="C21" s="298"/>
      <c r="D21" s="299"/>
    </row>
    <row r="22" spans="1:4" ht="21.75" customHeight="1">
      <c r="A22" s="300" t="s">
        <v>1946</v>
      </c>
      <c r="B22" s="297"/>
      <c r="C22" s="298"/>
      <c r="D22" s="299"/>
    </row>
    <row r="23" spans="1:4" ht="21.75" customHeight="1">
      <c r="A23" s="300" t="s">
        <v>1947</v>
      </c>
      <c r="B23" s="297"/>
      <c r="C23" s="298"/>
      <c r="D23" s="299"/>
    </row>
    <row r="24" spans="1:4" ht="21.75" customHeight="1">
      <c r="A24" s="300" t="s">
        <v>1948</v>
      </c>
      <c r="B24" s="297">
        <v>601</v>
      </c>
      <c r="C24" s="298"/>
      <c r="D24" s="299"/>
    </row>
    <row r="25" spans="1:4" ht="21.75" customHeight="1">
      <c r="A25" s="300" t="s">
        <v>1949</v>
      </c>
      <c r="B25" s="297">
        <v>6031</v>
      </c>
      <c r="C25" s="298"/>
      <c r="D25" s="299"/>
    </row>
    <row r="26" spans="1:4" ht="21.75" customHeight="1">
      <c r="A26" s="300" t="s">
        <v>1950</v>
      </c>
      <c r="B26" s="297"/>
      <c r="C26" s="298"/>
      <c r="D26" s="299"/>
    </row>
    <row r="27" spans="1:4" ht="21.75" customHeight="1">
      <c r="A27" s="300" t="s">
        <v>1951</v>
      </c>
      <c r="B27" s="297">
        <v>636</v>
      </c>
      <c r="C27" s="298"/>
      <c r="D27" s="299"/>
    </row>
    <row r="28" spans="1:4" ht="21.75" customHeight="1">
      <c r="A28" s="300" t="s">
        <v>1952</v>
      </c>
      <c r="B28" s="297">
        <v>12259</v>
      </c>
      <c r="C28" s="298"/>
      <c r="D28" s="299"/>
    </row>
    <row r="29" spans="1:4" ht="21.75" customHeight="1">
      <c r="A29" s="300" t="s">
        <v>1953</v>
      </c>
      <c r="B29" s="297">
        <v>4212</v>
      </c>
      <c r="C29" s="298"/>
      <c r="D29" s="299"/>
    </row>
    <row r="30" spans="1:4" ht="21.75" customHeight="1">
      <c r="A30" s="300" t="s">
        <v>1954</v>
      </c>
      <c r="B30" s="297">
        <v>329</v>
      </c>
      <c r="C30" s="298"/>
      <c r="D30" s="299"/>
    </row>
    <row r="31" spans="1:4" ht="21.75" customHeight="1">
      <c r="A31" s="300" t="s">
        <v>1955</v>
      </c>
      <c r="B31" s="297"/>
      <c r="C31" s="298"/>
      <c r="D31" s="299"/>
    </row>
    <row r="32" spans="1:4" ht="21.75" customHeight="1">
      <c r="A32" s="300" t="s">
        <v>1956</v>
      </c>
      <c r="B32" s="297">
        <v>9159</v>
      </c>
      <c r="C32" s="298"/>
      <c r="D32" s="299"/>
    </row>
    <row r="33" spans="1:4" ht="21.75" customHeight="1">
      <c r="A33" s="300" t="s">
        <v>1957</v>
      </c>
      <c r="B33" s="297">
        <v>877</v>
      </c>
      <c r="C33" s="298"/>
      <c r="D33" s="299"/>
    </row>
    <row r="34" spans="1:4" ht="21.75" customHeight="1">
      <c r="A34" s="300" t="s">
        <v>1958</v>
      </c>
      <c r="B34" s="297"/>
      <c r="C34" s="298"/>
      <c r="D34" s="299"/>
    </row>
    <row r="35" spans="1:4" ht="21.75" customHeight="1">
      <c r="A35" s="300" t="s">
        <v>1959</v>
      </c>
      <c r="B35" s="297"/>
      <c r="C35" s="298"/>
      <c r="D35" s="299"/>
    </row>
    <row r="36" spans="1:4" ht="21.75" customHeight="1">
      <c r="A36" s="300" t="s">
        <v>1960</v>
      </c>
      <c r="B36" s="297"/>
      <c r="C36" s="298"/>
      <c r="D36" s="299"/>
    </row>
    <row r="37" spans="1:4" ht="21.75" customHeight="1">
      <c r="A37" s="300" t="s">
        <v>1961</v>
      </c>
      <c r="B37" s="297"/>
      <c r="C37" s="298"/>
      <c r="D37" s="299"/>
    </row>
    <row r="38" spans="1:4" ht="21.75" customHeight="1">
      <c r="A38" s="300" t="s">
        <v>1962</v>
      </c>
      <c r="B38" s="297">
        <v>174</v>
      </c>
      <c r="C38" s="298"/>
      <c r="D38" s="299"/>
    </row>
    <row r="39" spans="1:4" ht="21.75" customHeight="1">
      <c r="A39" s="300" t="s">
        <v>1963</v>
      </c>
      <c r="B39" s="297"/>
      <c r="C39" s="298"/>
      <c r="D39" s="299"/>
    </row>
    <row r="40" spans="1:4" ht="21.75" customHeight="1">
      <c r="A40" s="300" t="s">
        <v>1964</v>
      </c>
      <c r="B40" s="297"/>
      <c r="C40" s="298"/>
      <c r="D40" s="299"/>
    </row>
    <row r="41" spans="1:4" ht="21.75" customHeight="1">
      <c r="A41" s="296" t="s">
        <v>1965</v>
      </c>
      <c r="B41" s="297">
        <v>16</v>
      </c>
      <c r="C41" s="298"/>
      <c r="D41" s="299"/>
    </row>
    <row r="42" spans="1:4" ht="21.75" customHeight="1">
      <c r="A42" s="301" t="s">
        <v>1966</v>
      </c>
      <c r="B42" s="284">
        <v>2117</v>
      </c>
      <c r="C42" s="302"/>
      <c r="D42" s="299"/>
    </row>
    <row r="43" spans="1:4" ht="21.75" customHeight="1">
      <c r="A43" s="301" t="s">
        <v>1967</v>
      </c>
      <c r="B43" s="284">
        <v>2200</v>
      </c>
      <c r="C43" s="298"/>
      <c r="D43" s="299"/>
    </row>
    <row r="44" spans="1:4" ht="21.75" customHeight="1">
      <c r="A44" s="283" t="s">
        <v>1968</v>
      </c>
      <c r="B44" s="284">
        <f>B45</f>
        <v>8369</v>
      </c>
      <c r="C44" s="298"/>
      <c r="D44" s="299"/>
    </row>
    <row r="45" spans="1:4" ht="21.75" customHeight="1">
      <c r="A45" s="296" t="s">
        <v>1969</v>
      </c>
      <c r="B45" s="297">
        <v>8369</v>
      </c>
      <c r="C45" s="298"/>
      <c r="D45" s="299"/>
    </row>
    <row r="46" spans="1:4" ht="21.75" customHeight="1">
      <c r="A46" s="296" t="s">
        <v>1970</v>
      </c>
      <c r="B46" s="297"/>
      <c r="C46" s="298"/>
      <c r="D46" s="299"/>
    </row>
    <row r="47" spans="1:4" ht="21.75" customHeight="1">
      <c r="A47" s="283" t="s">
        <v>1971</v>
      </c>
      <c r="B47" s="284"/>
      <c r="C47" s="298"/>
      <c r="D47" s="299"/>
    </row>
    <row r="48" spans="1:4" ht="21.75" customHeight="1">
      <c r="A48" s="303" t="s">
        <v>1972</v>
      </c>
      <c r="B48" s="284"/>
      <c r="C48" s="304"/>
      <c r="D48" s="293"/>
    </row>
    <row r="49" spans="1:4" ht="21.75" customHeight="1">
      <c r="A49" s="305" t="s">
        <v>1973</v>
      </c>
      <c r="B49" s="284">
        <f>B5+B6+B11+B42+B43+B44</f>
        <v>280349</v>
      </c>
      <c r="C49" s="306" t="s">
        <v>1973</v>
      </c>
      <c r="D49" s="307">
        <f>D5+D6</f>
        <v>280349</v>
      </c>
    </row>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75" spans="7:8" ht="14.25">
      <c r="G75" s="294"/>
      <c r="H75" s="294"/>
    </row>
    <row r="78" spans="3:4" ht="14.25">
      <c r="C78" s="308"/>
      <c r="D78" s="308"/>
    </row>
    <row r="80" spans="7:8" ht="14.25">
      <c r="G80" s="294"/>
      <c r="H80" s="294"/>
    </row>
    <row r="81" spans="7:8" ht="14.25">
      <c r="G81" s="294"/>
      <c r="H81" s="294"/>
    </row>
    <row r="83" ht="14.25">
      <c r="D83" s="272"/>
    </row>
    <row r="84" ht="14.25">
      <c r="D84" s="272"/>
    </row>
    <row r="92" ht="14.25">
      <c r="D92" s="294"/>
    </row>
    <row r="93" spans="3:4" ht="14.25">
      <c r="C93" s="294"/>
      <c r="D93" s="294"/>
    </row>
    <row r="94" ht="14.25">
      <c r="D94" s="294"/>
    </row>
    <row r="95" ht="14.25">
      <c r="D95" s="294"/>
    </row>
    <row r="96" ht="14.25">
      <c r="D96" s="294"/>
    </row>
    <row r="97" ht="14.25">
      <c r="D97" s="294"/>
    </row>
    <row r="103" ht="14.25">
      <c r="D103" s="272"/>
    </row>
    <row r="104" ht="14.25">
      <c r="D104" s="272"/>
    </row>
    <row r="131" ht="14.25">
      <c r="D131" s="272"/>
    </row>
    <row r="133" ht="14.25">
      <c r="B133" s="309"/>
    </row>
  </sheetData>
  <sheetProtection/>
  <mergeCells count="2">
    <mergeCell ref="A1:D1"/>
    <mergeCell ref="C3:D3"/>
  </mergeCells>
  <printOptions horizontalCentered="1"/>
  <pageMargins left="0.9842519685039371" right="0.9842519685039371" top="0.9842519685039371" bottom="0.9842519685039371" header="0" footer="0"/>
  <pageSetup horizontalDpi="600" verticalDpi="600" orientation="landscape" paperSize="9"/>
</worksheet>
</file>

<file path=xl/worksheets/sheet15.xml><?xml version="1.0" encoding="utf-8"?>
<worksheet xmlns="http://schemas.openxmlformats.org/spreadsheetml/2006/main" xmlns:r="http://schemas.openxmlformats.org/officeDocument/2006/relationships">
  <sheetPr>
    <tabColor indexed="10"/>
  </sheetPr>
  <dimension ref="A1:F23"/>
  <sheetViews>
    <sheetView zoomScale="85" zoomScaleNormal="85" workbookViewId="0" topLeftCell="A1">
      <selection activeCell="E45" sqref="E45"/>
    </sheetView>
  </sheetViews>
  <sheetFormatPr defaultColWidth="9.00390625" defaultRowHeight="14.25"/>
  <cols>
    <col min="1" max="1" width="25.875" style="0" customWidth="1"/>
    <col min="2" max="2" width="13.125" style="0" customWidth="1"/>
    <col min="3" max="3" width="23.00390625" style="0" customWidth="1"/>
    <col min="4" max="4" width="10.125" style="0" customWidth="1"/>
    <col min="5" max="5" width="29.50390625" style="0" customWidth="1"/>
    <col min="6" max="6" width="14.625" style="0" customWidth="1"/>
    <col min="8" max="8" width="9.125" style="0" customWidth="1"/>
  </cols>
  <sheetData>
    <row r="1" spans="1:6" s="1" customFormat="1" ht="40.5" customHeight="1">
      <c r="A1" s="248" t="s">
        <v>1974</v>
      </c>
      <c r="B1" s="248"/>
      <c r="C1" s="248"/>
      <c r="D1" s="248"/>
      <c r="E1" s="248"/>
      <c r="F1" s="248"/>
    </row>
    <row r="2" spans="1:6" s="2" customFormat="1" ht="18" customHeight="1">
      <c r="A2" s="249" t="s">
        <v>1975</v>
      </c>
      <c r="B2" s="260"/>
      <c r="C2" s="260"/>
      <c r="D2" s="260"/>
      <c r="E2" s="261" t="s">
        <v>103</v>
      </c>
      <c r="F2" s="261"/>
    </row>
    <row r="3" spans="1:6" s="259" customFormat="1" ht="17.25" customHeight="1">
      <c r="A3" s="262" t="s">
        <v>1976</v>
      </c>
      <c r="B3" s="262"/>
      <c r="C3" s="262" t="s">
        <v>1977</v>
      </c>
      <c r="D3" s="262"/>
      <c r="E3" s="262" t="s">
        <v>1978</v>
      </c>
      <c r="F3" s="262"/>
    </row>
    <row r="4" spans="1:6" ht="29.25" customHeight="1">
      <c r="A4" s="146" t="s">
        <v>1979</v>
      </c>
      <c r="B4" s="146" t="s">
        <v>409</v>
      </c>
      <c r="C4" s="146" t="s">
        <v>1979</v>
      </c>
      <c r="D4" s="146" t="s">
        <v>409</v>
      </c>
      <c r="E4" s="146" t="s">
        <v>1979</v>
      </c>
      <c r="F4" s="146" t="s">
        <v>409</v>
      </c>
    </row>
    <row r="5" spans="1:6" ht="20.25" customHeight="1">
      <c r="A5" s="93" t="s">
        <v>386</v>
      </c>
      <c r="B5" s="263">
        <f>SUM(B6:B23)</f>
        <v>100101</v>
      </c>
      <c r="C5" s="93" t="s">
        <v>386</v>
      </c>
      <c r="D5" s="263">
        <f>SUM(D6:D14)</f>
        <v>7477</v>
      </c>
      <c r="E5" s="93" t="s">
        <v>386</v>
      </c>
      <c r="F5" s="263">
        <f>SUM(F6:F10)</f>
        <v>17980</v>
      </c>
    </row>
    <row r="6" spans="1:6" ht="16.5" customHeight="1">
      <c r="A6" s="257" t="s">
        <v>1980</v>
      </c>
      <c r="B6" s="183">
        <v>42557</v>
      </c>
      <c r="C6" s="257" t="s">
        <v>1981</v>
      </c>
      <c r="D6" s="183">
        <v>1420</v>
      </c>
      <c r="E6" s="257" t="s">
        <v>1982</v>
      </c>
      <c r="F6" s="183">
        <v>640</v>
      </c>
    </row>
    <row r="7" spans="1:6" ht="16.5" customHeight="1">
      <c r="A7" s="257" t="s">
        <v>1983</v>
      </c>
      <c r="B7" s="183">
        <v>3796</v>
      </c>
      <c r="C7" s="257" t="s">
        <v>1984</v>
      </c>
      <c r="D7" s="183">
        <v>612</v>
      </c>
      <c r="E7" s="257" t="s">
        <v>1985</v>
      </c>
      <c r="F7" s="183">
        <v>13585</v>
      </c>
    </row>
    <row r="8" spans="1:6" ht="16.5" customHeight="1">
      <c r="A8" s="257" t="s">
        <v>1986</v>
      </c>
      <c r="B8" s="183">
        <v>1022</v>
      </c>
      <c r="C8" s="257" t="s">
        <v>1987</v>
      </c>
      <c r="D8" s="183">
        <v>254</v>
      </c>
      <c r="E8" s="257" t="s">
        <v>1988</v>
      </c>
      <c r="F8" s="183">
        <v>945</v>
      </c>
    </row>
    <row r="9" spans="1:6" ht="16.5" customHeight="1">
      <c r="A9" s="257" t="s">
        <v>1989</v>
      </c>
      <c r="B9" s="183">
        <v>1771</v>
      </c>
      <c r="C9" s="257" t="s">
        <v>1990</v>
      </c>
      <c r="D9" s="183">
        <v>672</v>
      </c>
      <c r="E9" s="264" t="s">
        <v>1991</v>
      </c>
      <c r="F9" s="183">
        <v>2229</v>
      </c>
    </row>
    <row r="10" spans="1:6" ht="16.5" customHeight="1">
      <c r="A10" s="257" t="s">
        <v>1992</v>
      </c>
      <c r="B10" s="183">
        <v>3281</v>
      </c>
      <c r="C10" s="257" t="s">
        <v>1993</v>
      </c>
      <c r="D10" s="183">
        <v>1150</v>
      </c>
      <c r="E10" s="257" t="s">
        <v>1994</v>
      </c>
      <c r="F10" s="183">
        <v>581</v>
      </c>
    </row>
    <row r="11" spans="1:6" ht="16.5" customHeight="1">
      <c r="A11" s="257" t="s">
        <v>1995</v>
      </c>
      <c r="B11" s="183">
        <v>706</v>
      </c>
      <c r="C11" s="257" t="s">
        <v>1996</v>
      </c>
      <c r="D11" s="183">
        <v>160</v>
      </c>
      <c r="E11" s="257"/>
      <c r="F11" s="183"/>
    </row>
    <row r="12" spans="1:6" ht="16.5" customHeight="1">
      <c r="A12" s="257" t="s">
        <v>1997</v>
      </c>
      <c r="B12" s="183">
        <v>9497</v>
      </c>
      <c r="C12" s="257" t="s">
        <v>1998</v>
      </c>
      <c r="D12" s="183">
        <v>919</v>
      </c>
      <c r="E12" s="257"/>
      <c r="F12" s="183"/>
    </row>
    <row r="13" spans="1:6" ht="16.5" customHeight="1">
      <c r="A13" s="257" t="s">
        <v>1999</v>
      </c>
      <c r="B13" s="183">
        <v>325</v>
      </c>
      <c r="C13" s="154" t="s">
        <v>2000</v>
      </c>
      <c r="D13" s="183">
        <v>1954</v>
      </c>
      <c r="E13" s="257"/>
      <c r="F13" s="183"/>
    </row>
    <row r="14" spans="1:6" ht="16.5" customHeight="1">
      <c r="A14" s="257" t="s">
        <v>2001</v>
      </c>
      <c r="B14" s="183">
        <v>3562</v>
      </c>
      <c r="C14" s="154" t="s">
        <v>2002</v>
      </c>
      <c r="D14" s="183">
        <v>336</v>
      </c>
      <c r="E14" s="84"/>
      <c r="F14" s="84"/>
    </row>
    <row r="15" spans="1:6" ht="16.5" customHeight="1">
      <c r="A15" s="257" t="s">
        <v>2003</v>
      </c>
      <c r="B15" s="183">
        <v>1519</v>
      </c>
      <c r="C15" s="265"/>
      <c r="D15" s="183"/>
      <c r="E15" s="84"/>
      <c r="F15" s="84"/>
    </row>
    <row r="16" spans="1:6" ht="16.5" customHeight="1">
      <c r="A16" s="266" t="s">
        <v>2004</v>
      </c>
      <c r="B16" s="183">
        <v>42</v>
      </c>
      <c r="C16" s="84"/>
      <c r="D16" s="223"/>
      <c r="E16" s="84"/>
      <c r="F16" s="84"/>
    </row>
    <row r="17" spans="1:6" ht="16.5" customHeight="1">
      <c r="A17" s="257" t="s">
        <v>2005</v>
      </c>
      <c r="B17" s="183">
        <v>20</v>
      </c>
      <c r="C17" s="84"/>
      <c r="D17" s="223"/>
      <c r="E17" s="84"/>
      <c r="F17" s="84"/>
    </row>
    <row r="18" spans="1:6" ht="16.5" customHeight="1">
      <c r="A18" s="257" t="s">
        <v>2006</v>
      </c>
      <c r="B18" s="183">
        <v>297</v>
      </c>
      <c r="C18" s="84"/>
      <c r="D18" s="84"/>
      <c r="E18" s="84"/>
      <c r="F18" s="84"/>
    </row>
    <row r="19" spans="1:6" ht="16.5" customHeight="1">
      <c r="A19" s="257" t="s">
        <v>2007</v>
      </c>
      <c r="B19" s="183">
        <v>2925</v>
      </c>
      <c r="C19" s="84"/>
      <c r="D19" s="84"/>
      <c r="E19" s="84"/>
      <c r="F19" s="84"/>
    </row>
    <row r="20" spans="1:6" ht="16.5" customHeight="1">
      <c r="A20" s="257" t="s">
        <v>2008</v>
      </c>
      <c r="B20" s="267">
        <v>7123</v>
      </c>
      <c r="C20" s="84"/>
      <c r="D20" s="84"/>
      <c r="E20" s="84"/>
      <c r="F20" s="84"/>
    </row>
    <row r="21" spans="1:6" ht="16.5" customHeight="1">
      <c r="A21" s="257" t="s">
        <v>2009</v>
      </c>
      <c r="B21" s="268">
        <v>16001</v>
      </c>
      <c r="C21" s="84"/>
      <c r="D21" s="84"/>
      <c r="E21" s="84"/>
      <c r="F21" s="84"/>
    </row>
    <row r="22" spans="1:6" ht="16.5" customHeight="1">
      <c r="A22" s="257" t="s">
        <v>2010</v>
      </c>
      <c r="B22" s="268">
        <v>63</v>
      </c>
      <c r="C22" s="84"/>
      <c r="D22" s="84"/>
      <c r="E22" s="84"/>
      <c r="F22" s="84"/>
    </row>
    <row r="23" spans="1:6" ht="16.5" customHeight="1">
      <c r="A23" s="257" t="s">
        <v>2011</v>
      </c>
      <c r="B23" s="268">
        <v>5594</v>
      </c>
      <c r="C23" s="84"/>
      <c r="D23" s="84"/>
      <c r="E23" s="84"/>
      <c r="F23" s="84"/>
    </row>
    <row r="24" ht="16.5" customHeight="1"/>
    <row r="25" ht="16.5" customHeight="1"/>
    <row r="26" ht="16.5" customHeight="1"/>
    <row r="27" ht="16.5" customHeight="1"/>
  </sheetData>
  <sheetProtection/>
  <mergeCells count="5">
    <mergeCell ref="A1:F1"/>
    <mergeCell ref="E2:F2"/>
    <mergeCell ref="A3:B3"/>
    <mergeCell ref="C3:D3"/>
    <mergeCell ref="E3:F3"/>
  </mergeCells>
  <printOptions horizontalCentered="1"/>
  <pageMargins left="0.9842519685039371" right="0.9842519685039371" top="0.9842519685039371" bottom="0.9842519685039371" header="0" footer="0"/>
  <pageSetup horizontalDpi="600" verticalDpi="600" orientation="landscape" paperSize="9"/>
</worksheet>
</file>

<file path=xl/worksheets/sheet16.xml><?xml version="1.0" encoding="utf-8"?>
<worksheet xmlns="http://schemas.openxmlformats.org/spreadsheetml/2006/main" xmlns:r="http://schemas.openxmlformats.org/officeDocument/2006/relationships">
  <sheetPr>
    <tabColor indexed="10"/>
  </sheetPr>
  <dimension ref="A1:C18"/>
  <sheetViews>
    <sheetView zoomScale="85" zoomScaleNormal="85" workbookViewId="0" topLeftCell="A1">
      <selection activeCell="E45" sqref="E45"/>
    </sheetView>
  </sheetViews>
  <sheetFormatPr defaultColWidth="9.00390625" defaultRowHeight="14.25"/>
  <cols>
    <col min="1" max="1" width="49.875" style="0" customWidth="1"/>
    <col min="2" max="2" width="31.375" style="0" customWidth="1"/>
    <col min="3" max="3" width="35.25390625" style="0" customWidth="1"/>
    <col min="4" max="4" width="47.125" style="0" customWidth="1"/>
  </cols>
  <sheetData>
    <row r="1" spans="1:3" ht="40.5" customHeight="1">
      <c r="A1" s="248" t="s">
        <v>2012</v>
      </c>
      <c r="B1" s="248"/>
      <c r="C1" s="248"/>
    </row>
    <row r="2" spans="1:3" s="160" customFormat="1" ht="20.25">
      <c r="A2" s="249" t="s">
        <v>2013</v>
      </c>
      <c r="B2" s="250"/>
      <c r="C2" s="204" t="s">
        <v>103</v>
      </c>
    </row>
    <row r="3" spans="1:3" ht="19.5" customHeight="1">
      <c r="A3" s="146" t="s">
        <v>1979</v>
      </c>
      <c r="B3" s="146" t="s">
        <v>1477</v>
      </c>
      <c r="C3" s="93" t="s">
        <v>363</v>
      </c>
    </row>
    <row r="4" spans="1:3" ht="19.5" customHeight="1">
      <c r="A4" s="251" t="s">
        <v>386</v>
      </c>
      <c r="B4" s="252">
        <f>B5+B10+B15</f>
        <v>125558</v>
      </c>
      <c r="C4" s="253"/>
    </row>
    <row r="5" spans="1:3" s="247" customFormat="1" ht="19.5" customHeight="1">
      <c r="A5" s="254" t="s">
        <v>2014</v>
      </c>
      <c r="B5" s="255">
        <f>SUM(B6:B9)</f>
        <v>100101</v>
      </c>
      <c r="C5" s="256"/>
    </row>
    <row r="6" spans="1:3" ht="19.5" customHeight="1">
      <c r="A6" s="257" t="s">
        <v>2015</v>
      </c>
      <c r="B6" s="258">
        <v>72059</v>
      </c>
      <c r="C6" s="253"/>
    </row>
    <row r="7" spans="1:3" ht="19.5" customHeight="1">
      <c r="A7" s="257" t="s">
        <v>2016</v>
      </c>
      <c r="B7" s="258">
        <v>15262</v>
      </c>
      <c r="C7" s="253"/>
    </row>
    <row r="8" spans="1:3" ht="19.5" customHeight="1">
      <c r="A8" s="257" t="s">
        <v>2017</v>
      </c>
      <c r="B8" s="258">
        <v>7123</v>
      </c>
      <c r="C8" s="253"/>
    </row>
    <row r="9" spans="1:3" ht="19.5" customHeight="1">
      <c r="A9" s="257" t="s">
        <v>2018</v>
      </c>
      <c r="B9" s="258">
        <v>5657</v>
      </c>
      <c r="C9" s="253"/>
    </row>
    <row r="10" spans="1:3" s="247" customFormat="1" ht="19.5" customHeight="1">
      <c r="A10" s="254" t="s">
        <v>2019</v>
      </c>
      <c r="B10" s="255">
        <f>SUM(B11:B14)</f>
        <v>7477</v>
      </c>
      <c r="C10" s="256"/>
    </row>
    <row r="11" spans="1:3" ht="19.5" customHeight="1">
      <c r="A11" s="257" t="s">
        <v>2020</v>
      </c>
      <c r="B11" s="258">
        <v>5946</v>
      </c>
      <c r="C11" s="253"/>
    </row>
    <row r="12" spans="1:3" ht="19.5" customHeight="1">
      <c r="A12" s="257" t="s">
        <v>2021</v>
      </c>
      <c r="B12" s="258">
        <v>612</v>
      </c>
      <c r="C12" s="253"/>
    </row>
    <row r="13" spans="1:3" ht="19.5" customHeight="1">
      <c r="A13" s="257" t="s">
        <v>2022</v>
      </c>
      <c r="B13" s="258"/>
      <c r="C13" s="253"/>
    </row>
    <row r="14" spans="1:3" ht="19.5" customHeight="1">
      <c r="A14" s="257" t="s">
        <v>2023</v>
      </c>
      <c r="B14" s="258">
        <v>919</v>
      </c>
      <c r="C14" s="253"/>
    </row>
    <row r="15" spans="1:3" s="247" customFormat="1" ht="19.5" customHeight="1">
      <c r="A15" s="254" t="s">
        <v>2024</v>
      </c>
      <c r="B15" s="255">
        <f>SUM(B16:B18)</f>
        <v>17980</v>
      </c>
      <c r="C15" s="256"/>
    </row>
    <row r="16" spans="1:3" ht="19.5" customHeight="1">
      <c r="A16" s="257" t="s">
        <v>2025</v>
      </c>
      <c r="B16" s="258">
        <v>1526</v>
      </c>
      <c r="C16" s="253"/>
    </row>
    <row r="17" spans="1:3" ht="19.5" customHeight="1">
      <c r="A17" s="257" t="s">
        <v>2026</v>
      </c>
      <c r="B17" s="258">
        <v>14225</v>
      </c>
      <c r="C17" s="253"/>
    </row>
    <row r="18" spans="1:3" ht="19.5" customHeight="1">
      <c r="A18" s="257" t="s">
        <v>2027</v>
      </c>
      <c r="B18" s="258">
        <v>2229</v>
      </c>
      <c r="C18" s="253"/>
    </row>
    <row r="19" ht="25.5" customHeight="1"/>
    <row r="20" ht="25.5" customHeight="1"/>
  </sheetData>
  <sheetProtection/>
  <mergeCells count="1">
    <mergeCell ref="A1:C1"/>
  </mergeCells>
  <printOptions horizontalCentered="1"/>
  <pageMargins left="0.9842519685039371" right="0.9842519685039371" top="0.9842519685039371" bottom="0.9842519685039371" header="0" footer="0"/>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I9"/>
  <sheetViews>
    <sheetView zoomScale="85" zoomScaleNormal="85" workbookViewId="0" topLeftCell="C1">
      <selection activeCell="E45" sqref="E45"/>
    </sheetView>
  </sheetViews>
  <sheetFormatPr defaultColWidth="9.00390625" defaultRowHeight="14.25"/>
  <cols>
    <col min="1" max="2" width="9.00390625" style="0" hidden="1" customWidth="1"/>
    <col min="3" max="3" width="16.875" style="0" customWidth="1"/>
    <col min="4" max="4" width="18.75390625" style="0" customWidth="1"/>
    <col min="5" max="5" width="15.50390625" style="0" customWidth="1"/>
    <col min="6" max="6" width="14.875" style="0" customWidth="1"/>
    <col min="7" max="7" width="16.375" style="0" customWidth="1"/>
    <col min="8" max="8" width="14.875" style="0" customWidth="1"/>
    <col min="9" max="9" width="17.875" style="0" customWidth="1"/>
  </cols>
  <sheetData>
    <row r="1" spans="1:9" s="1" customFormat="1" ht="40.5" customHeight="1">
      <c r="A1" s="227" t="s">
        <v>2028</v>
      </c>
      <c r="B1" s="227"/>
      <c r="C1" s="227"/>
      <c r="D1" s="227"/>
      <c r="E1" s="227"/>
      <c r="F1" s="227"/>
      <c r="G1" s="227"/>
      <c r="H1" s="227"/>
      <c r="I1" s="227"/>
    </row>
    <row r="2" spans="1:9" s="2" customFormat="1" ht="18" customHeight="1">
      <c r="A2" s="228" t="s">
        <v>2029</v>
      </c>
      <c r="C2" s="152" t="s">
        <v>2030</v>
      </c>
      <c r="D2" s="228"/>
      <c r="I2" s="204" t="s">
        <v>103</v>
      </c>
    </row>
    <row r="3" spans="1:9" ht="27.75" customHeight="1">
      <c r="A3" s="229" t="s">
        <v>393</v>
      </c>
      <c r="B3" s="229" t="s">
        <v>394</v>
      </c>
      <c r="C3" s="230" t="s">
        <v>361</v>
      </c>
      <c r="D3" s="231" t="s">
        <v>396</v>
      </c>
      <c r="E3" s="231" t="s">
        <v>2031</v>
      </c>
      <c r="F3" s="232" t="s">
        <v>398</v>
      </c>
      <c r="G3" s="232"/>
      <c r="H3" s="231"/>
      <c r="I3" s="231" t="s">
        <v>2032</v>
      </c>
    </row>
    <row r="4" spans="1:9" ht="28.5" customHeight="1">
      <c r="A4" s="233"/>
      <c r="B4" s="233"/>
      <c r="C4" s="230"/>
      <c r="D4" s="234"/>
      <c r="E4" s="234"/>
      <c r="F4" s="235" t="s">
        <v>400</v>
      </c>
      <c r="G4" s="231" t="s">
        <v>2033</v>
      </c>
      <c r="H4" s="231" t="s">
        <v>2034</v>
      </c>
      <c r="I4" s="234"/>
    </row>
    <row r="5" spans="1:9" ht="30" customHeight="1">
      <c r="A5" s="233"/>
      <c r="B5" s="233"/>
      <c r="C5" s="230"/>
      <c r="D5" s="234"/>
      <c r="E5" s="234"/>
      <c r="F5" s="236"/>
      <c r="G5" s="234"/>
      <c r="H5" s="234"/>
      <c r="I5" s="234"/>
    </row>
    <row r="6" spans="1:9" ht="23.25" customHeight="1">
      <c r="A6" s="237"/>
      <c r="B6" s="237"/>
      <c r="C6" s="230"/>
      <c r="D6" s="238"/>
      <c r="E6" s="238"/>
      <c r="F6" s="239"/>
      <c r="G6" s="238"/>
      <c r="H6" s="238"/>
      <c r="I6" s="238"/>
    </row>
    <row r="7" spans="1:9" ht="46.5" customHeight="1">
      <c r="A7" s="240"/>
      <c r="B7" s="241"/>
      <c r="C7" s="242" t="s">
        <v>1477</v>
      </c>
      <c r="D7" s="243">
        <f>F7+I7</f>
        <v>1492</v>
      </c>
      <c r="E7" s="243"/>
      <c r="F7" s="243">
        <v>1115</v>
      </c>
      <c r="G7" s="243">
        <v>194</v>
      </c>
      <c r="H7" s="243">
        <v>921</v>
      </c>
      <c r="I7" s="243">
        <v>377</v>
      </c>
    </row>
    <row r="8" spans="1:9" ht="46.5" customHeight="1">
      <c r="A8" s="244"/>
      <c r="B8" s="244"/>
      <c r="C8" s="242" t="s">
        <v>2035</v>
      </c>
      <c r="D8" s="243">
        <f>F8+I8+E8</f>
        <v>1540</v>
      </c>
      <c r="E8" s="243"/>
      <c r="F8" s="243">
        <f>SUM(G8:H8)</f>
        <v>1150</v>
      </c>
      <c r="G8" s="243">
        <v>200</v>
      </c>
      <c r="H8" s="243">
        <v>950</v>
      </c>
      <c r="I8" s="243">
        <v>390</v>
      </c>
    </row>
    <row r="9" spans="3:9" s="226" customFormat="1" ht="46.5" customHeight="1">
      <c r="C9" s="245" t="s">
        <v>2036</v>
      </c>
      <c r="D9" s="246">
        <f>(D7-D8)/D8</f>
        <v>-0.03116883116883117</v>
      </c>
      <c r="E9" s="246"/>
      <c r="F9" s="246">
        <f>(F7-F8)/F8</f>
        <v>-0.030434782608695653</v>
      </c>
      <c r="G9" s="246">
        <f>(G7-G8)/G8</f>
        <v>-0.03</v>
      </c>
      <c r="H9" s="246">
        <f>(H7-H8)/H8</f>
        <v>-0.030526315789473683</v>
      </c>
      <c r="I9" s="246">
        <f>(I7-I8)/I8</f>
        <v>-0.03333333333333333</v>
      </c>
    </row>
  </sheetData>
  <sheetProtection/>
  <mergeCells count="9">
    <mergeCell ref="A1:I1"/>
    <mergeCell ref="F3:H3"/>
    <mergeCell ref="C3:C6"/>
    <mergeCell ref="D3:D6"/>
    <mergeCell ref="E3:E6"/>
    <mergeCell ref="F4:F6"/>
    <mergeCell ref="G4:G6"/>
    <mergeCell ref="H4:H6"/>
    <mergeCell ref="I3:I6"/>
  </mergeCells>
  <printOptions horizontalCentered="1"/>
  <pageMargins left="0.9842519685039371" right="0.9842519685039371" top="0.9842519685039371" bottom="0.9842519685039371" header="0" footer="0"/>
  <pageSetup horizontalDpi="600" verticalDpi="600" orientation="landscape" paperSize="9"/>
</worksheet>
</file>

<file path=xl/worksheets/sheet18.xml><?xml version="1.0" encoding="utf-8"?>
<worksheet xmlns="http://schemas.openxmlformats.org/spreadsheetml/2006/main" xmlns:r="http://schemas.openxmlformats.org/officeDocument/2006/relationships">
  <sheetPr>
    <tabColor indexed="10"/>
  </sheetPr>
  <dimension ref="A1:E17"/>
  <sheetViews>
    <sheetView zoomScale="85" zoomScaleNormal="85" workbookViewId="0" topLeftCell="A1">
      <selection activeCell="E45" sqref="E45"/>
    </sheetView>
  </sheetViews>
  <sheetFormatPr defaultColWidth="9.00390625" defaultRowHeight="14.25"/>
  <cols>
    <col min="1" max="1" width="43.875" style="0" customWidth="1"/>
    <col min="2" max="2" width="14.875" style="198" customWidth="1"/>
    <col min="3" max="3" width="15.375" style="0" customWidth="1"/>
    <col min="4" max="4" width="17.375" style="162" customWidth="1"/>
    <col min="5" max="5" width="24.50390625" style="0" customWidth="1"/>
    <col min="10" max="10" width="26.50390625" style="0" customWidth="1"/>
  </cols>
  <sheetData>
    <row r="1" spans="1:5" s="1" customFormat="1" ht="45.75" customHeight="1">
      <c r="A1" s="199" t="s">
        <v>2037</v>
      </c>
      <c r="B1" s="199"/>
      <c r="C1" s="199"/>
      <c r="D1" s="199"/>
      <c r="E1" s="199"/>
    </row>
    <row r="2" spans="1:5" s="194" customFormat="1" ht="33" customHeight="1">
      <c r="A2" s="200" t="s">
        <v>2038</v>
      </c>
      <c r="B2" s="201"/>
      <c r="C2" s="202"/>
      <c r="D2" s="203"/>
      <c r="E2" s="204" t="s">
        <v>103</v>
      </c>
    </row>
    <row r="3" spans="1:5" s="195" customFormat="1" ht="45" customHeight="1">
      <c r="A3" s="168" t="s">
        <v>104</v>
      </c>
      <c r="B3" s="205" t="s">
        <v>107</v>
      </c>
      <c r="C3" s="146" t="s">
        <v>1477</v>
      </c>
      <c r="D3" s="147" t="s">
        <v>112</v>
      </c>
      <c r="E3" s="146" t="s">
        <v>410</v>
      </c>
    </row>
    <row r="4" spans="1:5" s="195" customFormat="1" ht="30.75" customHeight="1">
      <c r="A4" s="168" t="s">
        <v>2039</v>
      </c>
      <c r="B4" s="206">
        <f>B5+B13</f>
        <v>35499</v>
      </c>
      <c r="C4" s="206">
        <f>C5+C13</f>
        <v>21000</v>
      </c>
      <c r="D4" s="207">
        <f>(C4-B4)/B4*100</f>
        <v>-40.84340403955041</v>
      </c>
      <c r="E4" s="208"/>
    </row>
    <row r="5" spans="1:5" s="196" customFormat="1" ht="25.5" customHeight="1">
      <c r="A5" s="209" t="s">
        <v>2040</v>
      </c>
      <c r="B5" s="210">
        <f>SUM(B6:B12)</f>
        <v>35493</v>
      </c>
      <c r="C5" s="211">
        <f>SUM(C6:C11)</f>
        <v>21000</v>
      </c>
      <c r="D5" s="207">
        <f>(C5-B5)/B5*100</f>
        <v>-40.83340376975742</v>
      </c>
      <c r="E5" s="212"/>
    </row>
    <row r="6" spans="1:5" s="197" customFormat="1" ht="25.5" customHeight="1">
      <c r="A6" s="213" t="s">
        <v>2041</v>
      </c>
      <c r="B6" s="214"/>
      <c r="C6" s="215"/>
      <c r="D6" s="216"/>
      <c r="E6" s="217"/>
    </row>
    <row r="7" spans="1:5" s="197" customFormat="1" ht="25.5" customHeight="1">
      <c r="A7" s="213" t="s">
        <v>2042</v>
      </c>
      <c r="B7" s="214">
        <v>3146</v>
      </c>
      <c r="C7" s="215">
        <v>2000</v>
      </c>
      <c r="D7" s="216">
        <f>(C7-B7)/B7*100</f>
        <v>-36.42720915448188</v>
      </c>
      <c r="E7" s="217"/>
    </row>
    <row r="8" spans="1:5" s="197" customFormat="1" ht="25.5" customHeight="1">
      <c r="A8" s="213" t="s">
        <v>2043</v>
      </c>
      <c r="B8" s="214">
        <v>178</v>
      </c>
      <c r="C8" s="215">
        <v>280</v>
      </c>
      <c r="D8" s="216">
        <f>(C8-B8)/B8*100</f>
        <v>57.30337078651685</v>
      </c>
      <c r="E8" s="217"/>
    </row>
    <row r="9" spans="1:5" s="197" customFormat="1" ht="25.5" customHeight="1">
      <c r="A9" s="218" t="s">
        <v>2044</v>
      </c>
      <c r="B9" s="214">
        <v>29961</v>
      </c>
      <c r="C9" s="215">
        <v>16980</v>
      </c>
      <c r="D9" s="216">
        <f>(C9-B9)/B9*100</f>
        <v>-43.32632422148793</v>
      </c>
      <c r="E9" s="217"/>
    </row>
    <row r="10" spans="1:5" s="197" customFormat="1" ht="25.5" customHeight="1">
      <c r="A10" s="213" t="s">
        <v>2045</v>
      </c>
      <c r="B10" s="214">
        <v>1968</v>
      </c>
      <c r="C10" s="215">
        <v>1500</v>
      </c>
      <c r="D10" s="216">
        <f>(C10-B10)/B10*100</f>
        <v>-23.78048780487805</v>
      </c>
      <c r="E10" s="217"/>
    </row>
    <row r="11" spans="1:5" s="197" customFormat="1" ht="25.5" customHeight="1">
      <c r="A11" s="180" t="s">
        <v>2046</v>
      </c>
      <c r="B11" s="214">
        <v>240</v>
      </c>
      <c r="C11" s="215">
        <v>240</v>
      </c>
      <c r="D11" s="219">
        <f>(C11-B11)/B11*100</f>
        <v>0</v>
      </c>
      <c r="E11" s="220"/>
    </row>
    <row r="12" spans="1:5" ht="25.5" customHeight="1">
      <c r="A12" s="221" t="s">
        <v>2047</v>
      </c>
      <c r="B12" s="222"/>
      <c r="C12" s="223"/>
      <c r="D12" s="224"/>
      <c r="E12" s="84"/>
    </row>
    <row r="13" spans="1:5" s="196" customFormat="1" ht="25.5" customHeight="1">
      <c r="A13" s="209" t="s">
        <v>2048</v>
      </c>
      <c r="B13" s="210">
        <v>6</v>
      </c>
      <c r="C13" s="211">
        <f>SUM(C15:C20)</f>
        <v>0</v>
      </c>
      <c r="D13" s="207">
        <f>(C13-B13)/B13*100</f>
        <v>-100</v>
      </c>
      <c r="E13" s="212"/>
    </row>
    <row r="14" spans="1:5" ht="25.5" customHeight="1">
      <c r="A14" s="221" t="s">
        <v>2049</v>
      </c>
      <c r="B14" s="214">
        <v>6</v>
      </c>
      <c r="C14" s="223"/>
      <c r="D14" s="207">
        <f>(C14-B14)/B14*100</f>
        <v>-100</v>
      </c>
      <c r="E14" s="84"/>
    </row>
    <row r="15" ht="25.5" customHeight="1"/>
    <row r="16" ht="25.5" customHeight="1"/>
    <row r="17" ht="25.5" customHeight="1">
      <c r="A17" s="225"/>
    </row>
    <row r="18" ht="25.5" customHeight="1"/>
  </sheetData>
  <sheetProtection/>
  <mergeCells count="1">
    <mergeCell ref="A1:E1"/>
  </mergeCells>
  <printOptions horizontalCentered="1"/>
  <pageMargins left="0.9842519685039371" right="0.9842519685039371" top="0.9842519685039371" bottom="0.9842519685039371" header="0" footer="0"/>
  <pageSetup horizontalDpi="600" verticalDpi="600" orientation="landscape" paperSize="9"/>
</worksheet>
</file>

<file path=xl/worksheets/sheet19.xml><?xml version="1.0" encoding="utf-8"?>
<worksheet xmlns="http://schemas.openxmlformats.org/spreadsheetml/2006/main" xmlns:r="http://schemas.openxmlformats.org/officeDocument/2006/relationships">
  <sheetPr>
    <tabColor indexed="10"/>
  </sheetPr>
  <dimension ref="A1:K22"/>
  <sheetViews>
    <sheetView zoomScale="85" zoomScaleNormal="85" workbookViewId="0" topLeftCell="A1">
      <selection activeCell="I22" sqref="I22"/>
    </sheetView>
  </sheetViews>
  <sheetFormatPr defaultColWidth="9.00390625" defaultRowHeight="14.25"/>
  <cols>
    <col min="1" max="1" width="33.875" style="0" customWidth="1"/>
    <col min="2" max="2" width="8.125" style="0" customWidth="1"/>
    <col min="3" max="3" width="8.75390625" style="0" customWidth="1"/>
    <col min="4" max="4" width="7.75390625" style="0" customWidth="1"/>
    <col min="5" max="5" width="8.375" style="0" customWidth="1"/>
    <col min="6" max="6" width="5.50390625" style="0" customWidth="1"/>
    <col min="7" max="7" width="7.875" style="0" customWidth="1"/>
    <col min="8" max="8" width="6.875" style="0" customWidth="1"/>
    <col min="9" max="9" width="10.625" style="162" customWidth="1"/>
    <col min="10" max="10" width="10.25390625" style="162" customWidth="1"/>
    <col min="11" max="11" width="7.50390625" style="0" customWidth="1"/>
  </cols>
  <sheetData>
    <row r="1" s="155" customFormat="1" ht="40.5" customHeight="1">
      <c r="A1" s="155" t="s">
        <v>2050</v>
      </c>
    </row>
    <row r="2" spans="1:11" s="156" customFormat="1" ht="19.5" customHeight="1">
      <c r="A2" s="163" t="s">
        <v>2029</v>
      </c>
      <c r="B2" s="164"/>
      <c r="C2" s="165"/>
      <c r="D2" s="166"/>
      <c r="E2" s="167"/>
      <c r="F2" s="167"/>
      <c r="G2" s="167"/>
      <c r="H2" s="167"/>
      <c r="I2" s="184"/>
      <c r="J2" s="185"/>
      <c r="K2" s="186" t="s">
        <v>103</v>
      </c>
    </row>
    <row r="3" spans="1:11" s="157" customFormat="1" ht="57.75" customHeight="1">
      <c r="A3" s="168" t="s">
        <v>145</v>
      </c>
      <c r="B3" s="168" t="s">
        <v>105</v>
      </c>
      <c r="C3" s="169" t="s">
        <v>2051</v>
      </c>
      <c r="D3" s="168" t="s">
        <v>1477</v>
      </c>
      <c r="E3" s="169" t="s">
        <v>2051</v>
      </c>
      <c r="F3" s="170" t="s">
        <v>2052</v>
      </c>
      <c r="G3" s="170" t="s">
        <v>2053</v>
      </c>
      <c r="H3" s="170" t="s">
        <v>1479</v>
      </c>
      <c r="I3" s="187" t="s">
        <v>2054</v>
      </c>
      <c r="J3" s="188" t="s">
        <v>2055</v>
      </c>
      <c r="K3" s="189" t="s">
        <v>363</v>
      </c>
    </row>
    <row r="4" spans="1:11" s="158" customFormat="1" ht="22.5" customHeight="1">
      <c r="A4" s="171" t="s">
        <v>2056</v>
      </c>
      <c r="B4" s="172">
        <f>B5+B11+B19</f>
        <v>55306</v>
      </c>
      <c r="C4" s="172">
        <f>C8+C11+C19</f>
        <v>38280</v>
      </c>
      <c r="D4" s="172">
        <f>E4+F4+G4+H4</f>
        <v>46169</v>
      </c>
      <c r="E4" s="172">
        <f>E8+E11+E19</f>
        <v>21000</v>
      </c>
      <c r="F4" s="172">
        <f>F5+F8+F11+F19</f>
        <v>308</v>
      </c>
      <c r="G4" s="172">
        <f>G8+G11+G19</f>
        <v>18000</v>
      </c>
      <c r="H4" s="172">
        <f>H8+H11+H19+H22</f>
        <v>6861</v>
      </c>
      <c r="I4" s="190">
        <f>(D4-B4)/B4*100</f>
        <v>-16.52081148519148</v>
      </c>
      <c r="J4" s="190">
        <f>(E4-C4)/E4*100</f>
        <v>-82.28571428571428</v>
      </c>
      <c r="K4" s="93"/>
    </row>
    <row r="5" spans="1:11" s="158" customFormat="1" ht="22.5" customHeight="1">
      <c r="A5" s="171" t="s">
        <v>2057</v>
      </c>
      <c r="B5" s="172">
        <f>SUM(B6:B7)</f>
        <v>26</v>
      </c>
      <c r="C5" s="172"/>
      <c r="D5" s="172">
        <f aca="true" t="shared" si="0" ref="D5:D21">E5+F5+G5+H5</f>
        <v>73</v>
      </c>
      <c r="E5" s="172"/>
      <c r="F5" s="172">
        <f>SUM(F6:F7)</f>
        <v>73</v>
      </c>
      <c r="G5" s="172"/>
      <c r="H5" s="173">
        <f>H6+H7</f>
        <v>0</v>
      </c>
      <c r="I5" s="190">
        <f>(D5-B5)/B5*100</f>
        <v>180.76923076923077</v>
      </c>
      <c r="J5" s="190"/>
      <c r="K5" s="93"/>
    </row>
    <row r="6" spans="1:11" s="158" customFormat="1" ht="22.5" customHeight="1">
      <c r="A6" s="154" t="s">
        <v>345</v>
      </c>
      <c r="B6" s="174">
        <v>6</v>
      </c>
      <c r="C6" s="172"/>
      <c r="D6" s="174">
        <f t="shared" si="0"/>
        <v>73</v>
      </c>
      <c r="E6" s="172"/>
      <c r="F6" s="172">
        <v>73</v>
      </c>
      <c r="G6" s="172"/>
      <c r="H6" s="172"/>
      <c r="I6" s="190"/>
      <c r="J6" s="190"/>
      <c r="K6" s="93"/>
    </row>
    <row r="7" spans="1:11" s="158" customFormat="1" ht="22.5" customHeight="1">
      <c r="A7" s="154" t="s">
        <v>346</v>
      </c>
      <c r="B7" s="174">
        <v>20</v>
      </c>
      <c r="C7" s="172"/>
      <c r="D7" s="174">
        <f t="shared" si="0"/>
        <v>0</v>
      </c>
      <c r="E7" s="172"/>
      <c r="F7" s="172"/>
      <c r="G7" s="172"/>
      <c r="H7" s="172"/>
      <c r="I7" s="190"/>
      <c r="J7" s="190"/>
      <c r="K7" s="93"/>
    </row>
    <row r="8" spans="1:11" s="158" customFormat="1" ht="22.5" customHeight="1">
      <c r="A8" s="171" t="s">
        <v>212</v>
      </c>
      <c r="B8" s="172"/>
      <c r="C8" s="172"/>
      <c r="D8" s="172">
        <f t="shared" si="0"/>
        <v>6</v>
      </c>
      <c r="E8" s="172"/>
      <c r="F8" s="172">
        <f>SUM(F9)</f>
        <v>6</v>
      </c>
      <c r="G8" s="172"/>
      <c r="H8" s="172"/>
      <c r="I8" s="190"/>
      <c r="J8" s="190"/>
      <c r="K8" s="93"/>
    </row>
    <row r="9" spans="1:11" s="159" customFormat="1" ht="22.5" customHeight="1">
      <c r="A9" s="175" t="s">
        <v>343</v>
      </c>
      <c r="B9" s="174"/>
      <c r="C9" s="176"/>
      <c r="D9" s="174">
        <f t="shared" si="0"/>
        <v>6</v>
      </c>
      <c r="E9" s="174"/>
      <c r="F9" s="176">
        <v>6</v>
      </c>
      <c r="G9" s="176"/>
      <c r="H9" s="172"/>
      <c r="I9" s="190"/>
      <c r="J9" s="190"/>
      <c r="K9" s="94"/>
    </row>
    <row r="10" spans="1:11" s="159" customFormat="1" ht="33.75" customHeight="1">
      <c r="A10" s="148" t="s">
        <v>2058</v>
      </c>
      <c r="B10" s="174"/>
      <c r="C10" s="176"/>
      <c r="D10" s="174"/>
      <c r="E10" s="174"/>
      <c r="F10" s="176"/>
      <c r="G10" s="176"/>
      <c r="H10" s="172"/>
      <c r="I10" s="190"/>
      <c r="J10" s="190"/>
      <c r="K10" s="94"/>
    </row>
    <row r="11" spans="1:11" s="158" customFormat="1" ht="22.5" customHeight="1">
      <c r="A11" s="177" t="s">
        <v>258</v>
      </c>
      <c r="B11" s="178">
        <f aca="true" t="shared" si="1" ref="B11:H11">SUM(B12:B18)</f>
        <v>54944</v>
      </c>
      <c r="C11" s="178">
        <f t="shared" si="1"/>
        <v>38280</v>
      </c>
      <c r="D11" s="172">
        <f t="shared" si="0"/>
        <v>27861</v>
      </c>
      <c r="E11" s="178">
        <f t="shared" si="1"/>
        <v>21000</v>
      </c>
      <c r="F11" s="179">
        <f t="shared" si="1"/>
        <v>0</v>
      </c>
      <c r="G11" s="179">
        <f t="shared" si="1"/>
        <v>0</v>
      </c>
      <c r="H11" s="172">
        <f t="shared" si="1"/>
        <v>6861</v>
      </c>
      <c r="I11" s="190">
        <f>(D11-B11)/B11*100</f>
        <v>-49.292006406523</v>
      </c>
      <c r="J11" s="190">
        <f>(E11-C11)/E11*100</f>
        <v>-82.28571428571428</v>
      </c>
      <c r="K11" s="93"/>
    </row>
    <row r="12" spans="1:11" s="159" customFormat="1" ht="22.5" customHeight="1">
      <c r="A12" s="175" t="s">
        <v>348</v>
      </c>
      <c r="B12" s="174">
        <v>47612</v>
      </c>
      <c r="C12" s="176">
        <v>31920</v>
      </c>
      <c r="D12" s="174">
        <f t="shared" si="0"/>
        <v>23690</v>
      </c>
      <c r="E12" s="176">
        <v>16980</v>
      </c>
      <c r="F12" s="176"/>
      <c r="G12" s="176"/>
      <c r="H12" s="174">
        <v>6710</v>
      </c>
      <c r="I12" s="190"/>
      <c r="J12" s="190"/>
      <c r="K12" s="94"/>
    </row>
    <row r="13" spans="1:11" s="159" customFormat="1" ht="22.5" customHeight="1">
      <c r="A13" s="180" t="s">
        <v>2059</v>
      </c>
      <c r="B13" s="174"/>
      <c r="C13" s="176"/>
      <c r="D13" s="174"/>
      <c r="E13" s="176"/>
      <c r="F13" s="176"/>
      <c r="G13" s="176"/>
      <c r="H13" s="172"/>
      <c r="I13" s="190"/>
      <c r="J13" s="190"/>
      <c r="K13" s="94"/>
    </row>
    <row r="14" spans="1:11" s="159" customFormat="1" ht="22.5" customHeight="1">
      <c r="A14" s="175" t="s">
        <v>347</v>
      </c>
      <c r="B14" s="174">
        <v>4850</v>
      </c>
      <c r="C14" s="176">
        <v>4000</v>
      </c>
      <c r="D14" s="174">
        <f t="shared" si="0"/>
        <v>2094</v>
      </c>
      <c r="E14" s="176">
        <v>2000</v>
      </c>
      <c r="F14" s="176"/>
      <c r="G14" s="176"/>
      <c r="H14" s="174">
        <v>94</v>
      </c>
      <c r="I14" s="190"/>
      <c r="J14" s="190"/>
      <c r="K14" s="94"/>
    </row>
    <row r="15" spans="1:11" s="159" customFormat="1" ht="22.5" customHeight="1">
      <c r="A15" s="180" t="s">
        <v>350</v>
      </c>
      <c r="B15" s="174">
        <v>1052</v>
      </c>
      <c r="C15" s="176">
        <v>1000</v>
      </c>
      <c r="D15" s="174">
        <f t="shared" si="0"/>
        <v>1520</v>
      </c>
      <c r="E15" s="176">
        <v>1500</v>
      </c>
      <c r="F15" s="176"/>
      <c r="G15" s="176"/>
      <c r="H15" s="174">
        <v>20</v>
      </c>
      <c r="I15" s="190"/>
      <c r="J15" s="190"/>
      <c r="K15" s="94"/>
    </row>
    <row r="16" spans="1:11" s="159" customFormat="1" ht="22.5" customHeight="1">
      <c r="A16" s="180" t="s">
        <v>349</v>
      </c>
      <c r="B16" s="174">
        <v>1120</v>
      </c>
      <c r="C16" s="176">
        <v>1120</v>
      </c>
      <c r="D16" s="174">
        <f t="shared" si="0"/>
        <v>312</v>
      </c>
      <c r="E16" s="176">
        <v>280</v>
      </c>
      <c r="F16" s="176"/>
      <c r="G16" s="176"/>
      <c r="H16" s="174">
        <v>32</v>
      </c>
      <c r="I16" s="190"/>
      <c r="J16" s="190"/>
      <c r="K16" s="94"/>
    </row>
    <row r="17" spans="1:11" s="159" customFormat="1" ht="22.5" customHeight="1">
      <c r="A17" s="180" t="s">
        <v>2060</v>
      </c>
      <c r="B17" s="174"/>
      <c r="C17" s="176"/>
      <c r="D17" s="172"/>
      <c r="E17" s="176"/>
      <c r="F17" s="176"/>
      <c r="G17" s="176"/>
      <c r="H17" s="172"/>
      <c r="I17" s="190"/>
      <c r="J17" s="190"/>
      <c r="K17" s="94"/>
    </row>
    <row r="18" spans="1:11" s="159" customFormat="1" ht="35.25" customHeight="1">
      <c r="A18" s="181" t="s">
        <v>2061</v>
      </c>
      <c r="B18" s="174">
        <v>310</v>
      </c>
      <c r="C18" s="176">
        <v>240</v>
      </c>
      <c r="D18" s="174">
        <f t="shared" si="0"/>
        <v>245</v>
      </c>
      <c r="E18" s="176">
        <v>240</v>
      </c>
      <c r="F18" s="176"/>
      <c r="G18" s="176"/>
      <c r="H18" s="174">
        <v>5</v>
      </c>
      <c r="I18" s="190"/>
      <c r="J18" s="190"/>
      <c r="K18" s="94"/>
    </row>
    <row r="19" spans="1:11" s="158" customFormat="1" ht="22.5" customHeight="1">
      <c r="A19" s="182" t="s">
        <v>48</v>
      </c>
      <c r="B19" s="178">
        <f>SUM(B20:B22)</f>
        <v>336</v>
      </c>
      <c r="C19" s="178"/>
      <c r="D19" s="172">
        <f t="shared" si="0"/>
        <v>18229</v>
      </c>
      <c r="E19" s="178"/>
      <c r="F19" s="178">
        <f>SUM(F20:F21)</f>
        <v>229</v>
      </c>
      <c r="G19" s="178">
        <f>SUM(G20:G21)</f>
        <v>18000</v>
      </c>
      <c r="H19" s="179">
        <f>SUM(H20:H21)</f>
        <v>0</v>
      </c>
      <c r="I19" s="190">
        <f>(D19-B19)/B19*100</f>
        <v>5325.297619047619</v>
      </c>
      <c r="J19" s="190"/>
      <c r="K19" s="93"/>
    </row>
    <row r="20" spans="1:11" s="160" customFormat="1" ht="19.5" customHeight="1">
      <c r="A20" s="180" t="s">
        <v>356</v>
      </c>
      <c r="B20" s="176"/>
      <c r="C20" s="176"/>
      <c r="D20" s="174">
        <f t="shared" si="0"/>
        <v>229</v>
      </c>
      <c r="E20" s="176"/>
      <c r="F20" s="176">
        <v>229</v>
      </c>
      <c r="G20" s="176"/>
      <c r="H20" s="174"/>
      <c r="I20" s="191"/>
      <c r="J20" s="190"/>
      <c r="K20" s="94"/>
    </row>
    <row r="21" spans="1:11" s="161" customFormat="1" ht="31.5" customHeight="1">
      <c r="A21" s="181" t="s">
        <v>2062</v>
      </c>
      <c r="B21" s="174"/>
      <c r="C21" s="176"/>
      <c r="D21" s="174">
        <f t="shared" si="0"/>
        <v>18000</v>
      </c>
      <c r="E21" s="176"/>
      <c r="F21" s="176"/>
      <c r="G21" s="176">
        <v>18000</v>
      </c>
      <c r="H21" s="174"/>
      <c r="I21" s="190"/>
      <c r="J21" s="190"/>
      <c r="K21" s="192"/>
    </row>
    <row r="22" spans="1:11" ht="22.5" customHeight="1">
      <c r="A22" s="180" t="s">
        <v>357</v>
      </c>
      <c r="B22" s="183">
        <v>336</v>
      </c>
      <c r="C22" s="84"/>
      <c r="D22" s="174"/>
      <c r="E22" s="84"/>
      <c r="F22" s="84"/>
      <c r="G22" s="84"/>
      <c r="H22" s="183"/>
      <c r="I22" s="193"/>
      <c r="J22" s="190"/>
      <c r="K22" s="84"/>
    </row>
    <row r="23" ht="18" customHeight="1"/>
    <row r="24" ht="18" customHeight="1"/>
    <row r="25" ht="18" customHeight="1"/>
    <row r="26" ht="18" customHeight="1"/>
    <row r="27" ht="23.25" customHeight="1"/>
  </sheetData>
  <sheetProtection/>
  <mergeCells count="1">
    <mergeCell ref="A1:K1"/>
  </mergeCells>
  <printOptions horizontalCentered="1"/>
  <pageMargins left="0.9842519685039371" right="0.9842519685039371" top="0.9842519685039371" bottom="0.9842519685039371" header="0" footer="0"/>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B27"/>
  <sheetViews>
    <sheetView showGridLines="0" zoomScale="85" zoomScaleNormal="85" workbookViewId="0" topLeftCell="A16">
      <selection activeCell="E45" sqref="E45"/>
    </sheetView>
  </sheetViews>
  <sheetFormatPr defaultColWidth="9.00390625" defaultRowHeight="14.25"/>
  <cols>
    <col min="1" max="1" width="101.625" style="0" customWidth="1"/>
    <col min="2" max="2" width="14.625" style="721" customWidth="1"/>
  </cols>
  <sheetData>
    <row r="1" spans="1:2" s="96" customFormat="1" ht="39.75" customHeight="1">
      <c r="A1" s="722" t="s">
        <v>50</v>
      </c>
      <c r="B1" s="722"/>
    </row>
    <row r="2" spans="1:2" ht="23.25" customHeight="1">
      <c r="A2" s="723"/>
      <c r="B2" s="723"/>
    </row>
    <row r="3" spans="1:2" s="720" customFormat="1" ht="30" customHeight="1">
      <c r="A3" s="724" t="s">
        <v>51</v>
      </c>
      <c r="B3" s="725" t="s">
        <v>52</v>
      </c>
    </row>
    <row r="4" spans="1:2" s="720" customFormat="1" ht="30" customHeight="1">
      <c r="A4" s="724" t="s">
        <v>53</v>
      </c>
      <c r="B4" s="726" t="s">
        <v>54</v>
      </c>
    </row>
    <row r="5" spans="1:2" s="720" customFormat="1" ht="30" customHeight="1">
      <c r="A5" s="724" t="s">
        <v>55</v>
      </c>
      <c r="B5" s="726" t="s">
        <v>56</v>
      </c>
    </row>
    <row r="6" spans="1:2" s="720" customFormat="1" ht="30" customHeight="1">
      <c r="A6" s="724" t="s">
        <v>57</v>
      </c>
      <c r="B6" s="726" t="s">
        <v>58</v>
      </c>
    </row>
    <row r="7" spans="1:2" s="720" customFormat="1" ht="30" customHeight="1">
      <c r="A7" s="724" t="s">
        <v>59</v>
      </c>
      <c r="B7" s="726" t="s">
        <v>60</v>
      </c>
    </row>
    <row r="8" spans="1:2" s="720" customFormat="1" ht="30" customHeight="1">
      <c r="A8" s="724" t="s">
        <v>61</v>
      </c>
      <c r="B8" s="726" t="s">
        <v>62</v>
      </c>
    </row>
    <row r="9" spans="1:2" s="720" customFormat="1" ht="30" customHeight="1">
      <c r="A9" s="724" t="s">
        <v>63</v>
      </c>
      <c r="B9" s="726" t="s">
        <v>64</v>
      </c>
    </row>
    <row r="10" spans="1:2" s="720" customFormat="1" ht="30" customHeight="1">
      <c r="A10" s="724" t="s">
        <v>65</v>
      </c>
      <c r="B10" s="726" t="s">
        <v>66</v>
      </c>
    </row>
    <row r="11" spans="1:2" s="720" customFormat="1" ht="30" customHeight="1">
      <c r="A11" s="724" t="s">
        <v>67</v>
      </c>
      <c r="B11" s="726" t="s">
        <v>68</v>
      </c>
    </row>
    <row r="12" spans="1:2" s="720" customFormat="1" ht="30" customHeight="1">
      <c r="A12" s="724" t="s">
        <v>69</v>
      </c>
      <c r="B12" s="726" t="s">
        <v>70</v>
      </c>
    </row>
    <row r="13" spans="1:2" s="720" customFormat="1" ht="30" customHeight="1">
      <c r="A13" s="724" t="s">
        <v>71</v>
      </c>
      <c r="B13" s="726" t="s">
        <v>72</v>
      </c>
    </row>
    <row r="14" spans="1:2" s="720" customFormat="1" ht="30" customHeight="1">
      <c r="A14" s="724" t="s">
        <v>73</v>
      </c>
      <c r="B14" s="726" t="s">
        <v>74</v>
      </c>
    </row>
    <row r="15" spans="1:2" s="720" customFormat="1" ht="30" customHeight="1">
      <c r="A15" s="724" t="s">
        <v>75</v>
      </c>
      <c r="B15" s="726" t="s">
        <v>76</v>
      </c>
    </row>
    <row r="16" spans="1:2" s="720" customFormat="1" ht="30" customHeight="1">
      <c r="A16" s="724" t="s">
        <v>77</v>
      </c>
      <c r="B16" s="726" t="s">
        <v>78</v>
      </c>
    </row>
    <row r="17" spans="1:2" s="720" customFormat="1" ht="30" customHeight="1">
      <c r="A17" s="724" t="s">
        <v>79</v>
      </c>
      <c r="B17" s="726" t="s">
        <v>80</v>
      </c>
    </row>
    <row r="18" spans="1:2" s="720" customFormat="1" ht="30" customHeight="1">
      <c r="A18" s="724" t="s">
        <v>81</v>
      </c>
      <c r="B18" s="726" t="s">
        <v>82</v>
      </c>
    </row>
    <row r="19" spans="1:2" ht="30" customHeight="1">
      <c r="A19" s="724" t="s">
        <v>83</v>
      </c>
      <c r="B19" s="726" t="s">
        <v>84</v>
      </c>
    </row>
    <row r="20" spans="1:2" ht="30" customHeight="1">
      <c r="A20" s="724" t="s">
        <v>85</v>
      </c>
      <c r="B20" s="726" t="s">
        <v>86</v>
      </c>
    </row>
    <row r="21" spans="1:2" ht="30" customHeight="1">
      <c r="A21" s="724" t="s">
        <v>87</v>
      </c>
      <c r="B21" s="726" t="s">
        <v>88</v>
      </c>
    </row>
    <row r="22" spans="1:2" ht="30" customHeight="1">
      <c r="A22" s="724" t="s">
        <v>89</v>
      </c>
      <c r="B22" s="726" t="s">
        <v>90</v>
      </c>
    </row>
    <row r="23" spans="1:2" ht="30" customHeight="1">
      <c r="A23" s="724" t="s">
        <v>91</v>
      </c>
      <c r="B23" s="726" t="s">
        <v>92</v>
      </c>
    </row>
    <row r="24" spans="1:2" ht="30" customHeight="1">
      <c r="A24" s="724" t="s">
        <v>93</v>
      </c>
      <c r="B24" s="726" t="s">
        <v>94</v>
      </c>
    </row>
    <row r="25" spans="1:2" ht="30" customHeight="1">
      <c r="A25" s="724" t="s">
        <v>95</v>
      </c>
      <c r="B25" s="726" t="s">
        <v>96</v>
      </c>
    </row>
    <row r="26" spans="1:2" ht="30" customHeight="1">
      <c r="A26" s="724" t="s">
        <v>97</v>
      </c>
      <c r="B26" s="726" t="s">
        <v>98</v>
      </c>
    </row>
    <row r="27" spans="1:2" ht="30" customHeight="1">
      <c r="A27" s="724" t="s">
        <v>99</v>
      </c>
      <c r="B27" s="726" t="s">
        <v>100</v>
      </c>
    </row>
  </sheetData>
  <sheetProtection/>
  <mergeCells count="1">
    <mergeCell ref="A1:B1"/>
  </mergeCells>
  <printOptions horizontalCentered="1"/>
  <pageMargins left="0.9842519685039371" right="0.9842519685039371" top="0.9842519685039371" bottom="0.9842519685039371" header="0" footer="0"/>
  <pageSetup horizontalDpi="600" verticalDpi="600" orientation="landscape" paperSize="9"/>
</worksheet>
</file>

<file path=xl/worksheets/sheet20.xml><?xml version="1.0" encoding="utf-8"?>
<worksheet xmlns="http://schemas.openxmlformats.org/spreadsheetml/2006/main" xmlns:r="http://schemas.openxmlformats.org/officeDocument/2006/relationships">
  <sheetPr>
    <tabColor indexed="10"/>
  </sheetPr>
  <dimension ref="A1:D12"/>
  <sheetViews>
    <sheetView zoomScale="85" zoomScaleNormal="85" workbookViewId="0" topLeftCell="A1">
      <selection activeCell="E45" sqref="E45"/>
    </sheetView>
  </sheetViews>
  <sheetFormatPr defaultColWidth="9.00390625" defaultRowHeight="14.25"/>
  <cols>
    <col min="1" max="1" width="50.125" style="0" customWidth="1"/>
    <col min="2" max="2" width="17.50390625" style="139" customWidth="1"/>
    <col min="3" max="3" width="20.25390625" style="139" customWidth="1"/>
    <col min="4" max="4" width="27.25390625" style="139" customWidth="1"/>
  </cols>
  <sheetData>
    <row r="1" spans="1:4" s="1" customFormat="1" ht="40.5" customHeight="1">
      <c r="A1" s="141" t="s">
        <v>2063</v>
      </c>
      <c r="B1" s="141"/>
      <c r="C1" s="141"/>
      <c r="D1" s="141"/>
    </row>
    <row r="2" spans="1:4" s="2" customFormat="1" ht="18" customHeight="1">
      <c r="A2" s="152" t="s">
        <v>2064</v>
      </c>
      <c r="B2" s="153"/>
      <c r="C2" s="153"/>
      <c r="D2" s="153"/>
    </row>
    <row r="3" spans="1:4" ht="45.75" customHeight="1">
      <c r="A3" s="93" t="s">
        <v>2065</v>
      </c>
      <c r="B3" s="146" t="s">
        <v>105</v>
      </c>
      <c r="C3" s="146" t="s">
        <v>1477</v>
      </c>
      <c r="D3" s="146" t="s">
        <v>2066</v>
      </c>
    </row>
    <row r="4" spans="1:4" ht="31.5" customHeight="1">
      <c r="A4" s="154" t="s">
        <v>365</v>
      </c>
      <c r="B4" s="149"/>
      <c r="C4" s="149"/>
      <c r="D4" s="149"/>
    </row>
    <row r="5" spans="1:4" ht="31.5" customHeight="1">
      <c r="A5" s="154" t="s">
        <v>366</v>
      </c>
      <c r="B5" s="149"/>
      <c r="C5" s="149"/>
      <c r="D5" s="149"/>
    </row>
    <row r="6" spans="1:4" ht="31.5" customHeight="1">
      <c r="A6" s="154" t="s">
        <v>367</v>
      </c>
      <c r="B6" s="149"/>
      <c r="C6" s="149"/>
      <c r="D6" s="149"/>
    </row>
    <row r="7" spans="1:4" ht="31.5" customHeight="1">
      <c r="A7" s="154" t="s">
        <v>368</v>
      </c>
      <c r="B7" s="149"/>
      <c r="C7" s="149"/>
      <c r="D7" s="149"/>
    </row>
    <row r="8" spans="1:4" ht="31.5" customHeight="1">
      <c r="A8" s="148" t="s">
        <v>369</v>
      </c>
      <c r="B8" s="149"/>
      <c r="C8" s="149"/>
      <c r="D8" s="149"/>
    </row>
    <row r="9" spans="1:4" ht="31.5" customHeight="1">
      <c r="A9" s="148" t="s">
        <v>370</v>
      </c>
      <c r="B9" s="149">
        <v>34</v>
      </c>
      <c r="C9" s="149"/>
      <c r="D9" s="149"/>
    </row>
    <row r="10" spans="1:4" ht="31.5" customHeight="1">
      <c r="A10" s="94" t="s">
        <v>2067</v>
      </c>
      <c r="B10" s="149">
        <v>34</v>
      </c>
      <c r="C10" s="149"/>
      <c r="D10" s="149"/>
    </row>
    <row r="11" spans="1:4" ht="31.5" customHeight="1">
      <c r="A11" s="154" t="s">
        <v>2068</v>
      </c>
      <c r="B11" s="149"/>
      <c r="C11" s="149">
        <v>989</v>
      </c>
      <c r="D11" s="149"/>
    </row>
    <row r="12" spans="1:4" ht="31.5" customHeight="1">
      <c r="A12" s="94" t="s">
        <v>2069</v>
      </c>
      <c r="B12" s="149">
        <v>34</v>
      </c>
      <c r="C12" s="149">
        <v>989</v>
      </c>
      <c r="D12" s="149">
        <v>2908.82</v>
      </c>
    </row>
  </sheetData>
  <sheetProtection/>
  <mergeCells count="1">
    <mergeCell ref="A1:D1"/>
  </mergeCells>
  <printOptions horizontalCentered="1"/>
  <pageMargins left="0.9842519685039371" right="0.9842519685039371" top="0.9842519685039371" bottom="0.9842519685039371" header="0" footer="0"/>
  <pageSetup horizontalDpi="600" verticalDpi="600" orientation="landscape" paperSize="9"/>
</worksheet>
</file>

<file path=xl/worksheets/sheet21.xml><?xml version="1.0" encoding="utf-8"?>
<worksheet xmlns="http://schemas.openxmlformats.org/spreadsheetml/2006/main" xmlns:r="http://schemas.openxmlformats.org/officeDocument/2006/relationships">
  <sheetPr>
    <tabColor indexed="10"/>
  </sheetPr>
  <dimension ref="A1:I12"/>
  <sheetViews>
    <sheetView zoomScale="85" zoomScaleNormal="85" workbookViewId="0" topLeftCell="A1">
      <selection activeCell="E45" sqref="E45"/>
    </sheetView>
  </sheetViews>
  <sheetFormatPr defaultColWidth="9.00390625" defaultRowHeight="14.25"/>
  <cols>
    <col min="1" max="1" width="43.875" style="139" customWidth="1"/>
    <col min="2" max="2" width="21.75390625" style="139" customWidth="1"/>
    <col min="3" max="3" width="20.875" style="139" customWidth="1"/>
    <col min="4" max="4" width="29.625" style="140" customWidth="1"/>
  </cols>
  <sheetData>
    <row r="1" spans="1:9" s="1" customFormat="1" ht="40.5" customHeight="1">
      <c r="A1" s="141" t="s">
        <v>2070</v>
      </c>
      <c r="B1" s="141"/>
      <c r="C1" s="141"/>
      <c r="D1" s="141"/>
      <c r="E1" s="142"/>
      <c r="F1" s="142"/>
      <c r="G1" s="142"/>
      <c r="H1" s="142"/>
      <c r="I1" s="142"/>
    </row>
    <row r="2" spans="1:4" s="2" customFormat="1" ht="18" customHeight="1">
      <c r="A2" s="143" t="s">
        <v>2071</v>
      </c>
      <c r="B2" s="144"/>
      <c r="C2" s="144"/>
      <c r="D2" s="145" t="s">
        <v>103</v>
      </c>
    </row>
    <row r="3" spans="1:4" ht="45.75" customHeight="1">
      <c r="A3" s="146" t="s">
        <v>2072</v>
      </c>
      <c r="B3" s="146" t="s">
        <v>105</v>
      </c>
      <c r="C3" s="146" t="s">
        <v>1477</v>
      </c>
      <c r="D3" s="147" t="s">
        <v>2066</v>
      </c>
    </row>
    <row r="4" spans="1:4" ht="24.75" customHeight="1">
      <c r="A4" s="148" t="s">
        <v>372</v>
      </c>
      <c r="B4" s="149">
        <v>34</v>
      </c>
      <c r="C4" s="149">
        <v>989</v>
      </c>
      <c r="D4" s="150">
        <f>C4/B4*100</f>
        <v>2908.823529411765</v>
      </c>
    </row>
    <row r="5" spans="1:4" ht="24.75" customHeight="1">
      <c r="A5" s="148" t="s">
        <v>373</v>
      </c>
      <c r="B5" s="149"/>
      <c r="C5" s="149"/>
      <c r="D5" s="150"/>
    </row>
    <row r="6" spans="1:4" ht="24.75" customHeight="1">
      <c r="A6" s="148" t="s">
        <v>374</v>
      </c>
      <c r="B6" s="149"/>
      <c r="C6" s="149"/>
      <c r="D6" s="150"/>
    </row>
    <row r="7" spans="1:4" ht="24.75" customHeight="1">
      <c r="A7" s="148" t="s">
        <v>2073</v>
      </c>
      <c r="B7" s="149"/>
      <c r="C7" s="149"/>
      <c r="D7" s="150"/>
    </row>
    <row r="8" spans="1:4" ht="24.75" customHeight="1">
      <c r="A8" s="148" t="s">
        <v>376</v>
      </c>
      <c r="B8" s="149"/>
      <c r="C8" s="149"/>
      <c r="D8" s="150"/>
    </row>
    <row r="9" spans="1:4" ht="24.75" customHeight="1">
      <c r="A9" s="94" t="s">
        <v>2074</v>
      </c>
      <c r="B9" s="149">
        <v>34</v>
      </c>
      <c r="C9" s="149">
        <v>989</v>
      </c>
      <c r="D9" s="150">
        <f>C9/B9*100</f>
        <v>2908.823529411765</v>
      </c>
    </row>
    <row r="10" spans="1:4" ht="24.75" customHeight="1">
      <c r="A10" s="148" t="s">
        <v>2075</v>
      </c>
      <c r="B10" s="149"/>
      <c r="C10" s="149"/>
      <c r="D10" s="150"/>
    </row>
    <row r="11" spans="1:4" ht="24.75" customHeight="1">
      <c r="A11" s="151" t="s">
        <v>2076</v>
      </c>
      <c r="B11" s="149"/>
      <c r="C11" s="149"/>
      <c r="D11" s="150"/>
    </row>
    <row r="12" spans="1:4" ht="24.75" customHeight="1">
      <c r="A12" s="151" t="s">
        <v>2077</v>
      </c>
      <c r="B12" s="149">
        <v>34</v>
      </c>
      <c r="C12" s="149">
        <v>989</v>
      </c>
      <c r="D12" s="150">
        <f>C12/B12*100</f>
        <v>2908.823529411765</v>
      </c>
    </row>
  </sheetData>
  <sheetProtection/>
  <mergeCells count="1">
    <mergeCell ref="A1:D1"/>
  </mergeCells>
  <printOptions horizontalCentered="1"/>
  <pageMargins left="0.9842519685039371" right="0.9842519685039371" top="0.9842519685039371" bottom="0.9842519685039371" header="0" footer="0"/>
  <pageSetup horizontalDpi="600" verticalDpi="600" orientation="landscape" paperSize="9"/>
</worksheet>
</file>

<file path=xl/worksheets/sheet22.xml><?xml version="1.0" encoding="utf-8"?>
<worksheet xmlns="http://schemas.openxmlformats.org/spreadsheetml/2006/main" xmlns:r="http://schemas.openxmlformats.org/officeDocument/2006/relationships">
  <sheetPr>
    <tabColor indexed="10"/>
  </sheetPr>
  <dimension ref="A1:D20"/>
  <sheetViews>
    <sheetView zoomScale="85" zoomScaleNormal="85" workbookViewId="0" topLeftCell="A1">
      <selection activeCell="E45" sqref="E45"/>
    </sheetView>
  </sheetViews>
  <sheetFormatPr defaultColWidth="8.00390625" defaultRowHeight="14.25"/>
  <cols>
    <col min="1" max="1" width="37.125" style="88" customWidth="1"/>
    <col min="2" max="2" width="24.00390625" style="89" customWidth="1"/>
    <col min="3" max="3" width="25.125" style="89" customWidth="1"/>
    <col min="4" max="4" width="28.875" style="88" customWidth="1"/>
    <col min="5" max="16384" width="8.00390625" style="88" customWidth="1"/>
  </cols>
  <sheetData>
    <row r="1" spans="1:4" s="85" customFormat="1" ht="40.5" customHeight="1">
      <c r="A1" s="78" t="s">
        <v>2078</v>
      </c>
      <c r="B1" s="78"/>
      <c r="C1" s="78"/>
      <c r="D1" s="78"/>
    </row>
    <row r="2" spans="1:4" s="86" customFormat="1" ht="18" customHeight="1">
      <c r="A2" s="90" t="s">
        <v>2079</v>
      </c>
      <c r="B2" s="137"/>
      <c r="C2" s="137"/>
      <c r="D2" s="92" t="s">
        <v>103</v>
      </c>
    </row>
    <row r="3" spans="1:4" ht="41.25" customHeight="1">
      <c r="A3" s="127" t="s">
        <v>381</v>
      </c>
      <c r="B3" s="127" t="s">
        <v>2080</v>
      </c>
      <c r="C3" s="127" t="s">
        <v>383</v>
      </c>
      <c r="D3" s="127" t="s">
        <v>410</v>
      </c>
    </row>
    <row r="4" spans="1:4" s="87" customFormat="1" ht="24.75" customHeight="1">
      <c r="A4" s="128" t="s">
        <v>386</v>
      </c>
      <c r="B4" s="129">
        <f>SUM(B5:B7)</f>
        <v>78802</v>
      </c>
      <c r="C4" s="129">
        <f>SUM(C5:C7)</f>
        <v>25313</v>
      </c>
      <c r="D4" s="130"/>
    </row>
    <row r="5" spans="1:4" ht="30" customHeight="1">
      <c r="A5" s="122" t="s">
        <v>2081</v>
      </c>
      <c r="B5" s="134">
        <v>36201</v>
      </c>
      <c r="C5" s="134"/>
      <c r="D5" s="132"/>
    </row>
    <row r="6" spans="1:4" ht="30" customHeight="1">
      <c r="A6" s="133" t="s">
        <v>2082</v>
      </c>
      <c r="B6" s="134">
        <v>12094</v>
      </c>
      <c r="C6" s="134">
        <v>8813</v>
      </c>
      <c r="D6" s="135"/>
    </row>
    <row r="7" spans="1:4" ht="30" customHeight="1">
      <c r="A7" s="133" t="s">
        <v>2083</v>
      </c>
      <c r="B7" s="134">
        <v>30507</v>
      </c>
      <c r="C7" s="134">
        <v>16500</v>
      </c>
      <c r="D7" s="136"/>
    </row>
    <row r="10" ht="15.75">
      <c r="B10" s="138"/>
    </row>
    <row r="11" spans="2:3" ht="12">
      <c r="B11" s="95"/>
      <c r="C11" s="95"/>
    </row>
    <row r="12" spans="2:3" ht="12">
      <c r="B12" s="95"/>
      <c r="C12" s="95"/>
    </row>
    <row r="13" spans="2:3" ht="12">
      <c r="B13" s="95"/>
      <c r="C13" s="95"/>
    </row>
    <row r="14" spans="2:3" ht="12">
      <c r="B14" s="95"/>
      <c r="C14" s="95"/>
    </row>
    <row r="15" spans="2:3" ht="12">
      <c r="B15" s="95"/>
      <c r="C15" s="95"/>
    </row>
    <row r="16" spans="2:3" ht="12">
      <c r="B16" s="95"/>
      <c r="C16" s="95"/>
    </row>
    <row r="17" spans="2:3" ht="12">
      <c r="B17" s="95"/>
      <c r="C17" s="95"/>
    </row>
    <row r="18" spans="2:3" ht="12">
      <c r="B18" s="95"/>
      <c r="C18" s="95"/>
    </row>
    <row r="19" spans="2:3" ht="12">
      <c r="B19" s="95"/>
      <c r="C19" s="95"/>
    </row>
    <row r="20" spans="2:3" ht="12">
      <c r="B20" s="95"/>
      <c r="C20" s="95"/>
    </row>
  </sheetData>
  <sheetProtection/>
  <mergeCells count="1">
    <mergeCell ref="A1:D1"/>
  </mergeCells>
  <printOptions horizontalCentered="1"/>
  <pageMargins left="0.9842519685039371" right="0.9842519685039371" top="0.9842519685039371" bottom="0.9842519685039371" header="0" footer="0"/>
  <pageSetup horizontalDpi="600" verticalDpi="600" orientation="landscape" paperSize="9"/>
</worksheet>
</file>

<file path=xl/worksheets/sheet23.xml><?xml version="1.0" encoding="utf-8"?>
<worksheet xmlns="http://schemas.openxmlformats.org/spreadsheetml/2006/main" xmlns:r="http://schemas.openxmlformats.org/officeDocument/2006/relationships">
  <sheetPr>
    <tabColor indexed="10"/>
  </sheetPr>
  <dimension ref="A1:C20"/>
  <sheetViews>
    <sheetView zoomScale="85" zoomScaleNormal="85" workbookViewId="0" topLeftCell="A1">
      <selection activeCell="E45" sqref="E45"/>
    </sheetView>
  </sheetViews>
  <sheetFormatPr defaultColWidth="8.00390625" defaultRowHeight="14.25"/>
  <cols>
    <col min="1" max="1" width="37.125" style="88" customWidth="1"/>
    <col min="2" max="2" width="38.375" style="89" customWidth="1"/>
    <col min="3" max="3" width="40.375" style="88" customWidth="1"/>
    <col min="4" max="16384" width="8.00390625" style="88" customWidth="1"/>
  </cols>
  <sheetData>
    <row r="1" spans="1:3" s="85" customFormat="1" ht="40.5" customHeight="1">
      <c r="A1" s="78" t="s">
        <v>2084</v>
      </c>
      <c r="B1" s="78"/>
      <c r="C1" s="78"/>
    </row>
    <row r="2" spans="1:3" s="86" customFormat="1" ht="18" customHeight="1">
      <c r="A2" s="126" t="s">
        <v>2085</v>
      </c>
      <c r="B2" s="91"/>
      <c r="C2" s="92" t="s">
        <v>103</v>
      </c>
    </row>
    <row r="3" spans="1:3" ht="41.25" customHeight="1">
      <c r="A3" s="127" t="s">
        <v>381</v>
      </c>
      <c r="B3" s="127" t="s">
        <v>2086</v>
      </c>
      <c r="C3" s="127" t="s">
        <v>410</v>
      </c>
    </row>
    <row r="4" spans="1:3" s="87" customFormat="1" ht="24.75" customHeight="1">
      <c r="A4" s="128" t="s">
        <v>386</v>
      </c>
      <c r="B4" s="129">
        <f>SUM(B5:B7)</f>
        <v>88320</v>
      </c>
      <c r="C4" s="130"/>
    </row>
    <row r="5" spans="1:3" ht="30" customHeight="1">
      <c r="A5" s="122" t="s">
        <v>2081</v>
      </c>
      <c r="B5" s="131">
        <v>52754</v>
      </c>
      <c r="C5" s="132"/>
    </row>
    <row r="6" spans="1:3" ht="30" customHeight="1">
      <c r="A6" s="133" t="s">
        <v>2082</v>
      </c>
      <c r="B6" s="134">
        <v>8615</v>
      </c>
      <c r="C6" s="135"/>
    </row>
    <row r="7" spans="1:3" ht="30" customHeight="1">
      <c r="A7" s="133" t="s">
        <v>2083</v>
      </c>
      <c r="B7" s="134">
        <v>26951</v>
      </c>
      <c r="C7" s="136"/>
    </row>
    <row r="11" ht="12">
      <c r="B11" s="95"/>
    </row>
    <row r="12" ht="12">
      <c r="B12" s="95"/>
    </row>
    <row r="13" ht="12">
      <c r="B13" s="95"/>
    </row>
    <row r="14" ht="12">
      <c r="B14" s="95"/>
    </row>
    <row r="15" ht="12">
      <c r="B15" s="95"/>
    </row>
    <row r="16" ht="12">
      <c r="B16" s="95"/>
    </row>
    <row r="17" ht="12">
      <c r="B17" s="95"/>
    </row>
    <row r="18" ht="12">
      <c r="B18" s="95"/>
    </row>
    <row r="19" ht="12">
      <c r="B19" s="95"/>
    </row>
    <row r="20" ht="12">
      <c r="B20" s="95"/>
    </row>
  </sheetData>
  <sheetProtection/>
  <mergeCells count="2">
    <mergeCell ref="A1:C1"/>
    <mergeCell ref="B11:B12"/>
  </mergeCells>
  <printOptions horizontalCentered="1"/>
  <pageMargins left="0.9842519685039371" right="0.9842519685039371" top="0.9842519685039371" bottom="0.9842519685039371" header="0" footer="0"/>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D62"/>
  <sheetViews>
    <sheetView zoomScale="85" zoomScaleNormal="85" workbookViewId="0" topLeftCell="A34">
      <selection activeCell="E45" sqref="E45"/>
    </sheetView>
  </sheetViews>
  <sheetFormatPr defaultColWidth="9.00390625" defaultRowHeight="14.25"/>
  <cols>
    <col min="1" max="1" width="58.375" style="113" customWidth="1"/>
    <col min="2" max="2" width="24.625" style="113" customWidth="1"/>
    <col min="3" max="3" width="18.375" style="114" customWidth="1"/>
    <col min="4" max="4" width="14.00390625" style="113" customWidth="1"/>
    <col min="5" max="16384" width="9.00390625" style="113" customWidth="1"/>
  </cols>
  <sheetData>
    <row r="1" spans="1:4" s="110" customFormat="1" ht="40.5" customHeight="1">
      <c r="A1" s="100" t="s">
        <v>2087</v>
      </c>
      <c r="B1" s="100"/>
      <c r="C1" s="101"/>
      <c r="D1" s="100"/>
    </row>
    <row r="2" spans="1:4" ht="19.5" customHeight="1">
      <c r="A2" s="102" t="s">
        <v>2088</v>
      </c>
      <c r="B2" s="115"/>
      <c r="D2" s="92" t="s">
        <v>103</v>
      </c>
    </row>
    <row r="3" spans="1:4" ht="21.75" customHeight="1">
      <c r="A3" s="116" t="s">
        <v>2089</v>
      </c>
      <c r="B3" s="116" t="s">
        <v>2090</v>
      </c>
      <c r="C3" s="117" t="s">
        <v>2091</v>
      </c>
      <c r="D3" s="116" t="s">
        <v>363</v>
      </c>
    </row>
    <row r="4" spans="1:4" s="111" customFormat="1" ht="17.25" customHeight="1">
      <c r="A4" s="118" t="s">
        <v>2092</v>
      </c>
      <c r="B4" s="119"/>
      <c r="C4" s="120">
        <f>C5+C16+C23+C29+C33+C38+C41+C50+C54+C59</f>
        <v>2117</v>
      </c>
      <c r="D4" s="121"/>
    </row>
    <row r="5" spans="1:4" s="112" customFormat="1" ht="17.25" customHeight="1">
      <c r="A5" s="122" t="s">
        <v>2093</v>
      </c>
      <c r="B5" s="122"/>
      <c r="C5" s="123">
        <f>C6+C9+C14</f>
        <v>61</v>
      </c>
      <c r="D5" s="124"/>
    </row>
    <row r="6" spans="1:4" ht="17.25" customHeight="1">
      <c r="A6" s="122" t="s">
        <v>575</v>
      </c>
      <c r="B6" s="122"/>
      <c r="C6" s="123">
        <f>C7</f>
        <v>27</v>
      </c>
      <c r="D6" s="125"/>
    </row>
    <row r="7" spans="1:4" ht="17.25" customHeight="1">
      <c r="A7" s="122" t="s">
        <v>578</v>
      </c>
      <c r="B7" s="122"/>
      <c r="C7" s="123">
        <f>C8</f>
        <v>27</v>
      </c>
      <c r="D7" s="125"/>
    </row>
    <row r="8" spans="1:4" ht="17.25" customHeight="1">
      <c r="A8" s="122" t="s">
        <v>2094</v>
      </c>
      <c r="B8" s="122" t="s">
        <v>2095</v>
      </c>
      <c r="C8" s="123">
        <v>27</v>
      </c>
      <c r="D8" s="125"/>
    </row>
    <row r="9" spans="1:4" ht="17.25" customHeight="1">
      <c r="A9" s="122" t="s">
        <v>582</v>
      </c>
      <c r="B9" s="122"/>
      <c r="C9" s="123">
        <f>C10</f>
        <v>26</v>
      </c>
      <c r="D9" s="125"/>
    </row>
    <row r="10" spans="1:4" ht="17.25" customHeight="1">
      <c r="A10" s="122" t="s">
        <v>583</v>
      </c>
      <c r="B10" s="122"/>
      <c r="C10" s="123">
        <f>C11+C12</f>
        <v>26</v>
      </c>
      <c r="D10" s="125"/>
    </row>
    <row r="11" spans="1:4" ht="17.25" customHeight="1">
      <c r="A11" s="122" t="s">
        <v>2096</v>
      </c>
      <c r="B11" s="122" t="s">
        <v>2097</v>
      </c>
      <c r="C11" s="123">
        <v>9</v>
      </c>
      <c r="D11" s="125"/>
    </row>
    <row r="12" spans="1:4" ht="17.25" customHeight="1">
      <c r="A12" s="122" t="s">
        <v>2098</v>
      </c>
      <c r="B12" s="122" t="s">
        <v>2099</v>
      </c>
      <c r="C12" s="123">
        <v>17</v>
      </c>
      <c r="D12" s="125"/>
    </row>
    <row r="13" spans="1:4" ht="17.25" customHeight="1">
      <c r="A13" s="122" t="s">
        <v>1515</v>
      </c>
      <c r="B13" s="122"/>
      <c r="C13" s="123">
        <f>C14</f>
        <v>8</v>
      </c>
      <c r="D13" s="125"/>
    </row>
    <row r="14" spans="1:4" s="112" customFormat="1" ht="17.25" customHeight="1">
      <c r="A14" s="122" t="s">
        <v>1516</v>
      </c>
      <c r="B14" s="122"/>
      <c r="C14" s="123">
        <v>8</v>
      </c>
      <c r="D14" s="124"/>
    </row>
    <row r="15" spans="1:4" s="112" customFormat="1" ht="17.25" customHeight="1">
      <c r="A15" s="122" t="s">
        <v>2100</v>
      </c>
      <c r="B15" s="122" t="s">
        <v>2101</v>
      </c>
      <c r="C15" s="123">
        <v>8</v>
      </c>
      <c r="D15" s="124"/>
    </row>
    <row r="16" spans="1:4" ht="17.25" customHeight="1">
      <c r="A16" s="122" t="s">
        <v>2102</v>
      </c>
      <c r="B16" s="122"/>
      <c r="C16" s="123">
        <f>C17+C20</f>
        <v>40</v>
      </c>
      <c r="D16" s="125"/>
    </row>
    <row r="17" spans="1:4" ht="17.25" customHeight="1">
      <c r="A17" s="122" t="s">
        <v>693</v>
      </c>
      <c r="B17" s="122"/>
      <c r="C17" s="123">
        <f>C18</f>
        <v>39</v>
      </c>
      <c r="D17" s="125"/>
    </row>
    <row r="18" spans="1:4" ht="17.25" customHeight="1">
      <c r="A18" s="122" t="s">
        <v>694</v>
      </c>
      <c r="B18" s="122"/>
      <c r="C18" s="123">
        <v>39</v>
      </c>
      <c r="D18" s="125"/>
    </row>
    <row r="19" spans="1:4" ht="17.25" customHeight="1">
      <c r="A19" s="122" t="s">
        <v>2103</v>
      </c>
      <c r="B19" s="122" t="s">
        <v>2104</v>
      </c>
      <c r="C19" s="123">
        <v>39</v>
      </c>
      <c r="D19" s="125"/>
    </row>
    <row r="20" spans="1:4" ht="17.25" customHeight="1">
      <c r="A20" s="122" t="s">
        <v>702</v>
      </c>
      <c r="B20" s="122"/>
      <c r="C20" s="123">
        <f>C21</f>
        <v>1</v>
      </c>
      <c r="D20" s="125"/>
    </row>
    <row r="21" spans="1:4" ht="17.25" customHeight="1">
      <c r="A21" s="122" t="s">
        <v>708</v>
      </c>
      <c r="B21" s="122"/>
      <c r="C21" s="123">
        <v>1</v>
      </c>
      <c r="D21" s="125"/>
    </row>
    <row r="22" spans="1:4" ht="17.25" customHeight="1">
      <c r="A22" s="122" t="s">
        <v>2103</v>
      </c>
      <c r="B22" s="122" t="s">
        <v>2104</v>
      </c>
      <c r="C22" s="123">
        <v>1</v>
      </c>
      <c r="D22" s="125"/>
    </row>
    <row r="23" spans="1:4" ht="17.25" customHeight="1">
      <c r="A23" s="122" t="s">
        <v>2105</v>
      </c>
      <c r="B23" s="122"/>
      <c r="C23" s="123">
        <f>C24</f>
        <v>255</v>
      </c>
      <c r="D23" s="125"/>
    </row>
    <row r="24" spans="1:4" ht="17.25" customHeight="1">
      <c r="A24" s="122" t="s">
        <v>802</v>
      </c>
      <c r="B24" s="122"/>
      <c r="C24" s="123">
        <f>C25</f>
        <v>255</v>
      </c>
      <c r="D24" s="125"/>
    </row>
    <row r="25" spans="1:4" ht="17.25" customHeight="1">
      <c r="A25" s="122" t="s">
        <v>803</v>
      </c>
      <c r="B25" s="122"/>
      <c r="C25" s="123">
        <f>SUM(C26:C28)</f>
        <v>255</v>
      </c>
      <c r="D25" s="125"/>
    </row>
    <row r="26" spans="1:4" ht="17.25" customHeight="1">
      <c r="A26" s="122" t="s">
        <v>2106</v>
      </c>
      <c r="B26" s="122" t="s">
        <v>2107</v>
      </c>
      <c r="C26" s="123">
        <v>24</v>
      </c>
      <c r="D26" s="125"/>
    </row>
    <row r="27" spans="1:4" ht="17.25" customHeight="1">
      <c r="A27" s="122" t="s">
        <v>2108</v>
      </c>
      <c r="B27" s="122" t="s">
        <v>2109</v>
      </c>
      <c r="C27" s="123">
        <v>11</v>
      </c>
      <c r="D27" s="125"/>
    </row>
    <row r="28" spans="1:4" ht="17.25" customHeight="1">
      <c r="A28" s="122" t="s">
        <v>2110</v>
      </c>
      <c r="B28" s="122" t="s">
        <v>2111</v>
      </c>
      <c r="C28" s="123">
        <v>220</v>
      </c>
      <c r="D28" s="125"/>
    </row>
    <row r="29" spans="1:4" ht="17.25" customHeight="1">
      <c r="A29" s="122" t="s">
        <v>2112</v>
      </c>
      <c r="B29" s="122"/>
      <c r="C29" s="123">
        <f>C30</f>
        <v>28</v>
      </c>
      <c r="D29" s="125"/>
    </row>
    <row r="30" spans="1:4" ht="17.25" customHeight="1">
      <c r="A30" s="122" t="s">
        <v>892</v>
      </c>
      <c r="B30" s="122"/>
      <c r="C30" s="123">
        <f>C31</f>
        <v>28</v>
      </c>
      <c r="D30" s="125"/>
    </row>
    <row r="31" spans="1:4" ht="17.25" customHeight="1">
      <c r="A31" s="122" t="s">
        <v>893</v>
      </c>
      <c r="B31" s="122"/>
      <c r="C31" s="123">
        <f>C32</f>
        <v>28</v>
      </c>
      <c r="D31" s="125"/>
    </row>
    <row r="32" spans="1:4" ht="17.25" customHeight="1">
      <c r="A32" s="122" t="s">
        <v>2113</v>
      </c>
      <c r="B32" s="122" t="s">
        <v>2114</v>
      </c>
      <c r="C32" s="123">
        <v>28</v>
      </c>
      <c r="D32" s="125"/>
    </row>
    <row r="33" spans="1:4" ht="17.25" customHeight="1">
      <c r="A33" s="122" t="s">
        <v>2115</v>
      </c>
      <c r="B33" s="122"/>
      <c r="C33" s="123">
        <f>C34</f>
        <v>65</v>
      </c>
      <c r="D33" s="125"/>
    </row>
    <row r="34" spans="1:4" s="112" customFormat="1" ht="17.25" customHeight="1">
      <c r="A34" s="122" t="s">
        <v>950</v>
      </c>
      <c r="B34" s="122"/>
      <c r="C34" s="123">
        <f>C35</f>
        <v>65</v>
      </c>
      <c r="D34" s="124"/>
    </row>
    <row r="35" spans="1:4" ht="17.25" customHeight="1">
      <c r="A35" s="122" t="s">
        <v>959</v>
      </c>
      <c r="B35" s="122"/>
      <c r="C35" s="123">
        <f>C36+C37</f>
        <v>65</v>
      </c>
      <c r="D35" s="125"/>
    </row>
    <row r="36" spans="1:4" ht="17.25" customHeight="1">
      <c r="A36" s="122" t="s">
        <v>2116</v>
      </c>
      <c r="B36" s="122" t="s">
        <v>2117</v>
      </c>
      <c r="C36" s="123">
        <v>53</v>
      </c>
      <c r="D36" s="125"/>
    </row>
    <row r="37" spans="1:4" ht="17.25" customHeight="1">
      <c r="A37" s="122" t="s">
        <v>2116</v>
      </c>
      <c r="B37" s="122" t="s">
        <v>2118</v>
      </c>
      <c r="C37" s="123">
        <v>12</v>
      </c>
      <c r="D37" s="125"/>
    </row>
    <row r="38" spans="1:4" ht="17.25" customHeight="1">
      <c r="A38" s="122" t="s">
        <v>2119</v>
      </c>
      <c r="B38" s="122"/>
      <c r="C38" s="123">
        <f>C39</f>
        <v>259</v>
      </c>
      <c r="D38" s="125"/>
    </row>
    <row r="39" spans="1:4" ht="17.25" customHeight="1">
      <c r="A39" s="122" t="s">
        <v>1057</v>
      </c>
      <c r="B39" s="122"/>
      <c r="C39" s="123">
        <f>C40</f>
        <v>259</v>
      </c>
      <c r="D39" s="125"/>
    </row>
    <row r="40" spans="1:4" ht="17.25" customHeight="1">
      <c r="A40" s="122" t="s">
        <v>2120</v>
      </c>
      <c r="B40" s="122" t="s">
        <v>2121</v>
      </c>
      <c r="C40" s="123">
        <v>259</v>
      </c>
      <c r="D40" s="125"/>
    </row>
    <row r="41" spans="1:4" ht="17.25" customHeight="1">
      <c r="A41" s="122" t="s">
        <v>2122</v>
      </c>
      <c r="B41" s="122"/>
      <c r="C41" s="123">
        <f>C42+C46</f>
        <v>838</v>
      </c>
      <c r="D41" s="125"/>
    </row>
    <row r="42" spans="1:4" ht="17.25" customHeight="1">
      <c r="A42" s="122" t="s">
        <v>1713</v>
      </c>
      <c r="B42" s="122"/>
      <c r="C42" s="123">
        <f>C43</f>
        <v>808</v>
      </c>
      <c r="D42" s="125"/>
    </row>
    <row r="43" spans="1:4" ht="17.25" customHeight="1">
      <c r="A43" s="122" t="s">
        <v>1714</v>
      </c>
      <c r="B43" s="122"/>
      <c r="C43" s="123">
        <f>C44+C45</f>
        <v>808</v>
      </c>
      <c r="D43" s="125"/>
    </row>
    <row r="44" spans="1:4" ht="17.25" customHeight="1">
      <c r="A44" s="122" t="s">
        <v>2123</v>
      </c>
      <c r="B44" s="122" t="s">
        <v>2124</v>
      </c>
      <c r="C44" s="123">
        <v>370</v>
      </c>
      <c r="D44" s="125"/>
    </row>
    <row r="45" spans="1:4" ht="17.25" customHeight="1">
      <c r="A45" s="122" t="s">
        <v>2123</v>
      </c>
      <c r="B45" s="122" t="s">
        <v>2125</v>
      </c>
      <c r="C45" s="123">
        <v>438</v>
      </c>
      <c r="D45" s="125"/>
    </row>
    <row r="46" spans="1:4" ht="17.25" customHeight="1">
      <c r="A46" s="122" t="s">
        <v>1720</v>
      </c>
      <c r="B46" s="122"/>
      <c r="C46" s="123">
        <f>C47</f>
        <v>30</v>
      </c>
      <c r="D46" s="125"/>
    </row>
    <row r="47" spans="1:4" ht="17.25" customHeight="1">
      <c r="A47" s="122" t="s">
        <v>1724</v>
      </c>
      <c r="B47" s="122"/>
      <c r="C47" s="123">
        <f>C48+C49</f>
        <v>30</v>
      </c>
      <c r="D47" s="125"/>
    </row>
    <row r="48" spans="1:4" ht="17.25" customHeight="1">
      <c r="A48" s="122" t="s">
        <v>2126</v>
      </c>
      <c r="B48" s="122" t="s">
        <v>2127</v>
      </c>
      <c r="C48" s="123">
        <v>20</v>
      </c>
      <c r="D48" s="125"/>
    </row>
    <row r="49" spans="1:4" ht="17.25" customHeight="1">
      <c r="A49" s="122" t="s">
        <v>2128</v>
      </c>
      <c r="B49" s="122" t="s">
        <v>2129</v>
      </c>
      <c r="C49" s="123">
        <v>10</v>
      </c>
      <c r="D49" s="125"/>
    </row>
    <row r="50" spans="1:4" ht="17.25" customHeight="1">
      <c r="A50" s="122" t="s">
        <v>2130</v>
      </c>
      <c r="B50" s="122"/>
      <c r="C50" s="123">
        <f>C51</f>
        <v>80</v>
      </c>
      <c r="D50" s="125"/>
    </row>
    <row r="51" spans="1:4" ht="17.25" customHeight="1">
      <c r="A51" s="122" t="s">
        <v>1732</v>
      </c>
      <c r="B51" s="122"/>
      <c r="C51" s="123">
        <f>C52</f>
        <v>80</v>
      </c>
      <c r="D51" s="125"/>
    </row>
    <row r="52" spans="1:4" ht="17.25" customHeight="1">
      <c r="A52" s="122" t="s">
        <v>1751</v>
      </c>
      <c r="B52" s="122"/>
      <c r="C52" s="123">
        <f>C53</f>
        <v>80</v>
      </c>
      <c r="D52" s="125"/>
    </row>
    <row r="53" spans="1:4" ht="17.25" customHeight="1">
      <c r="A53" s="122" t="s">
        <v>2131</v>
      </c>
      <c r="B53" s="122" t="s">
        <v>2132</v>
      </c>
      <c r="C53" s="123">
        <v>80</v>
      </c>
      <c r="D53" s="125"/>
    </row>
    <row r="54" spans="1:4" ht="17.25" customHeight="1">
      <c r="A54" s="122" t="s">
        <v>2133</v>
      </c>
      <c r="B54" s="122"/>
      <c r="C54" s="123">
        <f>C55</f>
        <v>310</v>
      </c>
      <c r="D54" s="125"/>
    </row>
    <row r="55" spans="1:4" ht="17.25" customHeight="1">
      <c r="A55" s="122" t="s">
        <v>1817</v>
      </c>
      <c r="B55" s="122"/>
      <c r="C55" s="123">
        <f>C56</f>
        <v>310</v>
      </c>
      <c r="D55" s="125"/>
    </row>
    <row r="56" spans="1:4" ht="17.25" customHeight="1">
      <c r="A56" s="122" t="s">
        <v>1819</v>
      </c>
      <c r="B56" s="122"/>
      <c r="C56" s="123">
        <f>C57+C58</f>
        <v>310</v>
      </c>
      <c r="D56" s="125"/>
    </row>
    <row r="57" spans="1:4" ht="17.25" customHeight="1">
      <c r="A57" s="122" t="s">
        <v>2134</v>
      </c>
      <c r="B57" s="122" t="s">
        <v>2135</v>
      </c>
      <c r="C57" s="123">
        <v>70</v>
      </c>
      <c r="D57" s="125"/>
    </row>
    <row r="58" spans="1:4" ht="17.25" customHeight="1">
      <c r="A58" s="122" t="s">
        <v>2136</v>
      </c>
      <c r="B58" s="122" t="s">
        <v>2137</v>
      </c>
      <c r="C58" s="123">
        <v>240</v>
      </c>
      <c r="D58" s="125"/>
    </row>
    <row r="59" spans="1:4" ht="17.25" customHeight="1">
      <c r="A59" s="122" t="s">
        <v>2138</v>
      </c>
      <c r="B59" s="122"/>
      <c r="C59" s="123">
        <f>C60</f>
        <v>181</v>
      </c>
      <c r="D59" s="125"/>
    </row>
    <row r="60" spans="1:4" ht="17.25" customHeight="1">
      <c r="A60" s="122" t="s">
        <v>2139</v>
      </c>
      <c r="B60" s="122"/>
      <c r="C60" s="123">
        <f>C61</f>
        <v>181</v>
      </c>
      <c r="D60" s="125"/>
    </row>
    <row r="61" spans="1:4" ht="17.25" customHeight="1">
      <c r="A61" s="122" t="s">
        <v>2140</v>
      </c>
      <c r="B61" s="122"/>
      <c r="C61" s="123">
        <f>C62</f>
        <v>181</v>
      </c>
      <c r="D61" s="125"/>
    </row>
    <row r="62" spans="1:4" ht="17.25" customHeight="1">
      <c r="A62" s="122" t="s">
        <v>2141</v>
      </c>
      <c r="B62" s="122" t="s">
        <v>2142</v>
      </c>
      <c r="C62" s="123">
        <v>181</v>
      </c>
      <c r="D62" s="125"/>
    </row>
  </sheetData>
  <sheetProtection/>
  <mergeCells count="1">
    <mergeCell ref="A1:D1"/>
  </mergeCells>
  <printOptions horizontalCentered="1"/>
  <pageMargins left="0.9842519685039371" right="0.9842519685039371" top="0.9842519685039371" bottom="0.9842519685039371"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D33"/>
  <sheetViews>
    <sheetView zoomScale="85" zoomScaleNormal="85" workbookViewId="0" topLeftCell="A7">
      <selection activeCell="E45" sqref="E45"/>
    </sheetView>
  </sheetViews>
  <sheetFormatPr defaultColWidth="9.00390625" defaultRowHeight="14.25"/>
  <cols>
    <col min="1" max="1" width="66.875" style="0" customWidth="1"/>
    <col min="2" max="2" width="20.125" style="98" customWidth="1"/>
    <col min="3" max="3" width="11.00390625" style="99" customWidth="1"/>
    <col min="4" max="4" width="18.125" style="0" customWidth="1"/>
  </cols>
  <sheetData>
    <row r="1" spans="1:4" s="96" customFormat="1" ht="40.5" customHeight="1">
      <c r="A1" s="100" t="s">
        <v>2143</v>
      </c>
      <c r="B1" s="100"/>
      <c r="C1" s="101"/>
      <c r="D1" s="100"/>
    </row>
    <row r="2" spans="1:4" s="97" customFormat="1" ht="27" customHeight="1">
      <c r="A2" s="102" t="s">
        <v>2144</v>
      </c>
      <c r="B2" s="103"/>
      <c r="C2" s="104"/>
      <c r="D2" s="92" t="s">
        <v>103</v>
      </c>
    </row>
    <row r="3" spans="1:4" s="97" customFormat="1" ht="24.75" customHeight="1">
      <c r="A3" s="105" t="s">
        <v>2089</v>
      </c>
      <c r="B3" s="105" t="s">
        <v>2090</v>
      </c>
      <c r="C3" s="106" t="s">
        <v>2091</v>
      </c>
      <c r="D3" s="105" t="s">
        <v>363</v>
      </c>
    </row>
    <row r="4" spans="1:4" s="97" customFormat="1" ht="23.25" customHeight="1">
      <c r="A4" s="107" t="s">
        <v>2145</v>
      </c>
      <c r="B4" s="108"/>
      <c r="C4" s="109">
        <f>C5+C12+C16</f>
        <v>308</v>
      </c>
      <c r="D4" s="108"/>
    </row>
    <row r="5" spans="1:4" s="97" customFormat="1" ht="21.75" customHeight="1">
      <c r="A5" s="108" t="s">
        <v>2105</v>
      </c>
      <c r="B5" s="108"/>
      <c r="C5" s="109">
        <f>C6</f>
        <v>73</v>
      </c>
      <c r="D5" s="108"/>
    </row>
    <row r="6" spans="1:4" s="97" customFormat="1" ht="21.75" customHeight="1">
      <c r="A6" s="108" t="s">
        <v>2146</v>
      </c>
      <c r="B6" s="108"/>
      <c r="C6" s="109">
        <f>C7+C10</f>
        <v>73</v>
      </c>
      <c r="D6" s="108"/>
    </row>
    <row r="7" spans="1:4" s="97" customFormat="1" ht="21.75" customHeight="1">
      <c r="A7" s="108" t="s">
        <v>2147</v>
      </c>
      <c r="B7" s="108"/>
      <c r="C7" s="109">
        <f>C8+C9</f>
        <v>13</v>
      </c>
      <c r="D7" s="108"/>
    </row>
    <row r="8" spans="1:4" s="97" customFormat="1" ht="21.75" customHeight="1">
      <c r="A8" s="108" t="s">
        <v>2148</v>
      </c>
      <c r="B8" s="108" t="s">
        <v>2149</v>
      </c>
      <c r="C8" s="109">
        <v>8</v>
      </c>
      <c r="D8" s="108"/>
    </row>
    <row r="9" spans="1:4" s="97" customFormat="1" ht="21.75" customHeight="1">
      <c r="A9" s="108" t="s">
        <v>2150</v>
      </c>
      <c r="B9" s="108" t="s">
        <v>2151</v>
      </c>
      <c r="C9" s="109">
        <v>5</v>
      </c>
      <c r="D9" s="108"/>
    </row>
    <row r="10" spans="1:4" s="97" customFormat="1" ht="21.75" customHeight="1">
      <c r="A10" s="108" t="s">
        <v>2152</v>
      </c>
      <c r="B10" s="108"/>
      <c r="C10" s="109">
        <f>C11</f>
        <v>60</v>
      </c>
      <c r="D10" s="108"/>
    </row>
    <row r="11" spans="1:4" s="97" customFormat="1" ht="21.75" customHeight="1">
      <c r="A11" s="108" t="s">
        <v>2150</v>
      </c>
      <c r="B11" s="108" t="s">
        <v>2151</v>
      </c>
      <c r="C11" s="109">
        <v>60</v>
      </c>
      <c r="D11" s="108"/>
    </row>
    <row r="12" spans="1:4" s="97" customFormat="1" ht="21.75" customHeight="1">
      <c r="A12" s="108" t="s">
        <v>2112</v>
      </c>
      <c r="B12" s="108"/>
      <c r="C12" s="109">
        <f>C13</f>
        <v>6</v>
      </c>
      <c r="D12" s="108"/>
    </row>
    <row r="13" spans="1:4" s="97" customFormat="1" ht="21.75" customHeight="1">
      <c r="A13" s="108" t="s">
        <v>2153</v>
      </c>
      <c r="B13" s="108"/>
      <c r="C13" s="109">
        <f>C14</f>
        <v>6</v>
      </c>
      <c r="D13" s="108"/>
    </row>
    <row r="14" spans="1:4" s="97" customFormat="1" ht="21.75" customHeight="1">
      <c r="A14" s="108" t="s">
        <v>2154</v>
      </c>
      <c r="B14" s="108"/>
      <c r="C14" s="109">
        <v>6</v>
      </c>
      <c r="D14" s="108"/>
    </row>
    <row r="15" spans="1:4" s="97" customFormat="1" ht="21.75" customHeight="1">
      <c r="A15" s="108" t="s">
        <v>2155</v>
      </c>
      <c r="B15" s="108" t="s">
        <v>2156</v>
      </c>
      <c r="C15" s="109">
        <v>6</v>
      </c>
      <c r="D15" s="108"/>
    </row>
    <row r="16" spans="1:4" ht="21.75" customHeight="1">
      <c r="A16" s="108" t="s">
        <v>2157</v>
      </c>
      <c r="B16" s="108"/>
      <c r="C16" s="109">
        <f>C17+C20+C22+C24+C26+C28+C30+C32</f>
        <v>229</v>
      </c>
      <c r="D16" s="108"/>
    </row>
    <row r="17" spans="1:4" ht="21.75" customHeight="1">
      <c r="A17" s="108" t="s">
        <v>2158</v>
      </c>
      <c r="B17" s="108"/>
      <c r="C17" s="109">
        <f>C18+C19</f>
        <v>54</v>
      </c>
      <c r="D17" s="108"/>
    </row>
    <row r="18" spans="1:4" ht="21.75" customHeight="1">
      <c r="A18" s="108" t="s">
        <v>2159</v>
      </c>
      <c r="B18" s="108" t="s">
        <v>2160</v>
      </c>
      <c r="C18" s="109">
        <v>18</v>
      </c>
      <c r="D18" s="108"/>
    </row>
    <row r="19" spans="1:4" ht="21.75" customHeight="1">
      <c r="A19" s="108" t="s">
        <v>2161</v>
      </c>
      <c r="B19" s="108" t="s">
        <v>2162</v>
      </c>
      <c r="C19" s="109">
        <v>36</v>
      </c>
      <c r="D19" s="108"/>
    </row>
    <row r="20" spans="1:4" ht="21.75" customHeight="1">
      <c r="A20" s="108" t="s">
        <v>2163</v>
      </c>
      <c r="B20" s="108"/>
      <c r="C20" s="109">
        <f>C21</f>
        <v>45</v>
      </c>
      <c r="D20" s="108"/>
    </row>
    <row r="21" spans="1:4" ht="21.75" customHeight="1">
      <c r="A21" s="108" t="s">
        <v>2161</v>
      </c>
      <c r="B21" s="108" t="s">
        <v>2162</v>
      </c>
      <c r="C21" s="109">
        <v>45</v>
      </c>
      <c r="D21" s="108"/>
    </row>
    <row r="22" spans="1:4" ht="21.75" customHeight="1">
      <c r="A22" s="108" t="s">
        <v>2164</v>
      </c>
      <c r="B22" s="108"/>
      <c r="C22" s="109">
        <f>C23</f>
        <v>16</v>
      </c>
      <c r="D22" s="108"/>
    </row>
    <row r="23" spans="1:4" ht="21.75" customHeight="1">
      <c r="A23" s="108" t="s">
        <v>2165</v>
      </c>
      <c r="B23" s="108" t="s">
        <v>2166</v>
      </c>
      <c r="C23" s="109">
        <v>16</v>
      </c>
      <c r="D23" s="108"/>
    </row>
    <row r="24" spans="1:4" ht="21.75" customHeight="1">
      <c r="A24" s="108" t="s">
        <v>2167</v>
      </c>
      <c r="B24" s="108"/>
      <c r="C24" s="109">
        <f>C25</f>
        <v>1</v>
      </c>
      <c r="D24" s="108"/>
    </row>
    <row r="25" spans="1:4" ht="21.75" customHeight="1">
      <c r="A25" s="108" t="s">
        <v>2168</v>
      </c>
      <c r="B25" s="108" t="s">
        <v>2169</v>
      </c>
      <c r="C25" s="109">
        <v>1</v>
      </c>
      <c r="D25" s="108"/>
    </row>
    <row r="26" spans="1:4" ht="21.75" customHeight="1">
      <c r="A26" s="108" t="s">
        <v>2170</v>
      </c>
      <c r="B26" s="108"/>
      <c r="C26" s="109">
        <f>C27</f>
        <v>35</v>
      </c>
      <c r="D26" s="108"/>
    </row>
    <row r="27" spans="1:4" ht="21.75" customHeight="1">
      <c r="A27" s="108" t="s">
        <v>2171</v>
      </c>
      <c r="B27" s="108" t="s">
        <v>2172</v>
      </c>
      <c r="C27" s="109">
        <v>35</v>
      </c>
      <c r="D27" s="108"/>
    </row>
    <row r="28" spans="1:4" ht="21.75" customHeight="1">
      <c r="A28" s="108" t="s">
        <v>2173</v>
      </c>
      <c r="B28" s="108"/>
      <c r="C28" s="109">
        <f>C29</f>
        <v>15</v>
      </c>
      <c r="D28" s="108"/>
    </row>
    <row r="29" spans="1:4" ht="21.75" customHeight="1">
      <c r="A29" s="108" t="s">
        <v>2174</v>
      </c>
      <c r="B29" s="108" t="s">
        <v>2172</v>
      </c>
      <c r="C29" s="109">
        <v>15</v>
      </c>
      <c r="D29" s="108"/>
    </row>
    <row r="30" spans="1:4" ht="21.75" customHeight="1">
      <c r="A30" s="108" t="s">
        <v>2175</v>
      </c>
      <c r="B30" s="108"/>
      <c r="C30" s="109">
        <f>C31</f>
        <v>59</v>
      </c>
      <c r="D30" s="108"/>
    </row>
    <row r="31" spans="1:4" ht="21.75" customHeight="1">
      <c r="A31" s="108" t="s">
        <v>2176</v>
      </c>
      <c r="B31" s="108" t="s">
        <v>2177</v>
      </c>
      <c r="C31" s="109">
        <v>59</v>
      </c>
      <c r="D31" s="108"/>
    </row>
    <row r="32" spans="1:4" ht="21.75" customHeight="1">
      <c r="A32" s="108" t="s">
        <v>2178</v>
      </c>
      <c r="B32" s="108"/>
      <c r="C32" s="109">
        <f>C33</f>
        <v>4</v>
      </c>
      <c r="D32" s="108"/>
    </row>
    <row r="33" spans="1:4" ht="21.75" customHeight="1">
      <c r="A33" s="108" t="s">
        <v>2179</v>
      </c>
      <c r="B33" s="108" t="s">
        <v>2180</v>
      </c>
      <c r="C33" s="109">
        <v>4</v>
      </c>
      <c r="D33" s="108"/>
    </row>
    <row r="34" ht="21.75" customHeight="1"/>
    <row r="35" ht="21.75" customHeight="1"/>
  </sheetData>
  <sheetProtection/>
  <mergeCells count="1">
    <mergeCell ref="A1:D1"/>
  </mergeCells>
  <printOptions horizontalCentered="1"/>
  <pageMargins left="0.9842519685039371" right="0.9842519685039371" top="0.9842519685039371" bottom="0.9842519685039371" header="0" footer="0"/>
  <pageSetup horizontalDpi="600" verticalDpi="600" orientation="landscape" paperSize="9"/>
</worksheet>
</file>

<file path=xl/worksheets/sheet26.xml><?xml version="1.0" encoding="utf-8"?>
<worksheet xmlns="http://schemas.openxmlformats.org/spreadsheetml/2006/main" xmlns:r="http://schemas.openxmlformats.org/officeDocument/2006/relationships">
  <sheetPr>
    <tabColor indexed="10"/>
  </sheetPr>
  <dimension ref="A1:C18"/>
  <sheetViews>
    <sheetView zoomScale="85" zoomScaleNormal="85" workbookViewId="0" topLeftCell="A1">
      <selection activeCell="E45" sqref="E45"/>
    </sheetView>
  </sheetViews>
  <sheetFormatPr defaultColWidth="8.00390625" defaultRowHeight="14.25"/>
  <cols>
    <col min="1" max="1" width="42.75390625" style="88" customWidth="1"/>
    <col min="2" max="3" width="36.875" style="89" customWidth="1"/>
    <col min="4" max="16384" width="8.00390625" style="88" customWidth="1"/>
  </cols>
  <sheetData>
    <row r="1" spans="1:3" s="85" customFormat="1" ht="40.5" customHeight="1">
      <c r="A1" s="78" t="s">
        <v>2181</v>
      </c>
      <c r="B1" s="78"/>
      <c r="C1" s="78"/>
    </row>
    <row r="2" spans="1:3" s="86" customFormat="1" ht="18" customHeight="1">
      <c r="A2" s="90" t="s">
        <v>2182</v>
      </c>
      <c r="B2" s="91"/>
      <c r="C2" s="92" t="s">
        <v>103</v>
      </c>
    </row>
    <row r="3" spans="1:3" ht="39.75" customHeight="1">
      <c r="A3" s="93" t="s">
        <v>361</v>
      </c>
      <c r="B3" s="93" t="s">
        <v>2091</v>
      </c>
      <c r="C3" s="93" t="s">
        <v>363</v>
      </c>
    </row>
    <row r="4" spans="1:3" s="87" customFormat="1" ht="39.75" customHeight="1">
      <c r="A4" s="93" t="s">
        <v>2183</v>
      </c>
      <c r="B4" s="93"/>
      <c r="C4" s="93"/>
    </row>
    <row r="5" spans="1:3" ht="39.75" customHeight="1">
      <c r="A5" s="94" t="s">
        <v>2184</v>
      </c>
      <c r="B5" s="94">
        <v>201806</v>
      </c>
      <c r="C5" s="94"/>
    </row>
    <row r="6" spans="1:3" ht="39.75" customHeight="1">
      <c r="A6" s="94" t="s">
        <v>2185</v>
      </c>
      <c r="B6" s="94">
        <v>254633</v>
      </c>
      <c r="C6" s="94"/>
    </row>
    <row r="7" spans="1:3" s="87" customFormat="1" ht="39.75" customHeight="1">
      <c r="A7" s="93" t="s">
        <v>2186</v>
      </c>
      <c r="B7" s="93"/>
      <c r="C7" s="93"/>
    </row>
    <row r="8" spans="1:3" ht="39.75" customHeight="1">
      <c r="A8" s="94" t="s">
        <v>2187</v>
      </c>
      <c r="B8" s="94">
        <v>40700</v>
      </c>
      <c r="C8" s="94"/>
    </row>
    <row r="9" spans="1:3" ht="39.75" customHeight="1">
      <c r="A9" s="94" t="s">
        <v>2188</v>
      </c>
      <c r="B9" s="94">
        <v>41200</v>
      </c>
      <c r="C9" s="94"/>
    </row>
    <row r="10" spans="2:3" ht="12">
      <c r="B10" s="95"/>
      <c r="C10" s="95"/>
    </row>
    <row r="11" spans="2:3" ht="12">
      <c r="B11" s="95"/>
      <c r="C11" s="95"/>
    </row>
    <row r="12" spans="2:3" ht="12">
      <c r="B12" s="95"/>
      <c r="C12" s="95"/>
    </row>
    <row r="13" spans="2:3" ht="12">
      <c r="B13" s="95"/>
      <c r="C13" s="95"/>
    </row>
    <row r="14" spans="2:3" ht="12">
      <c r="B14" s="95"/>
      <c r="C14" s="95"/>
    </row>
    <row r="15" spans="2:3" ht="12">
      <c r="B15" s="95"/>
      <c r="C15" s="95"/>
    </row>
    <row r="16" spans="2:3" ht="12">
      <c r="B16" s="95"/>
      <c r="C16" s="95"/>
    </row>
    <row r="17" spans="2:3" ht="12">
      <c r="B17" s="95"/>
      <c r="C17" s="95"/>
    </row>
    <row r="18" spans="2:3" ht="12">
      <c r="B18" s="95"/>
      <c r="C18" s="95"/>
    </row>
  </sheetData>
  <sheetProtection/>
  <mergeCells count="1">
    <mergeCell ref="A1:C1"/>
  </mergeCells>
  <printOptions horizontalCentered="1"/>
  <pageMargins left="0.9842519685039371" right="0.9842519685039371" top="0.9842519685039371" bottom="0.9842519685039371" header="0" footer="0"/>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1:F9"/>
  <sheetViews>
    <sheetView zoomScale="85" zoomScaleNormal="85" workbookViewId="0" topLeftCell="A1">
      <selection activeCell="E45" sqref="E45"/>
    </sheetView>
  </sheetViews>
  <sheetFormatPr defaultColWidth="9.00390625" defaultRowHeight="14.25"/>
  <cols>
    <col min="1" max="1" width="5.625" style="0" customWidth="1"/>
    <col min="2" max="2" width="47.125" style="0" customWidth="1"/>
    <col min="3" max="4" width="14.75390625" style="0" customWidth="1"/>
    <col min="5" max="5" width="18.625" style="0" customWidth="1"/>
    <col min="6" max="6" width="14.75390625" style="0" customWidth="1"/>
  </cols>
  <sheetData>
    <row r="1" spans="1:6" ht="39" customHeight="1">
      <c r="A1" s="78" t="s">
        <v>2189</v>
      </c>
      <c r="B1" s="78"/>
      <c r="C1" s="78"/>
      <c r="D1" s="78"/>
      <c r="E1" s="78"/>
      <c r="F1" s="78"/>
    </row>
    <row r="2" spans="1:6" ht="27.75" customHeight="1">
      <c r="A2" s="79" t="s">
        <v>2190</v>
      </c>
      <c r="B2" s="79"/>
      <c r="C2" s="80"/>
      <c r="D2" s="80"/>
      <c r="E2" s="80"/>
      <c r="F2" s="81" t="s">
        <v>103</v>
      </c>
    </row>
    <row r="3" spans="1:6" ht="36" customHeight="1">
      <c r="A3" s="82" t="s">
        <v>2191</v>
      </c>
      <c r="B3" s="82" t="s">
        <v>2089</v>
      </c>
      <c r="C3" s="82" t="s">
        <v>2192</v>
      </c>
      <c r="D3" s="82" t="s">
        <v>2193</v>
      </c>
      <c r="E3" s="82" t="s">
        <v>2194</v>
      </c>
      <c r="F3" s="82" t="s">
        <v>2195</v>
      </c>
    </row>
    <row r="4" spans="1:6" ht="36" customHeight="1">
      <c r="A4" s="83"/>
      <c r="B4" s="82" t="s">
        <v>2196</v>
      </c>
      <c r="C4" s="82"/>
      <c r="D4" s="82">
        <f>D5+D8</f>
        <v>20200</v>
      </c>
      <c r="E4" s="83"/>
      <c r="F4" s="83"/>
    </row>
    <row r="5" spans="1:6" ht="36" customHeight="1">
      <c r="A5" s="83"/>
      <c r="B5" s="82" t="s">
        <v>2197</v>
      </c>
      <c r="C5" s="82"/>
      <c r="D5" s="82">
        <f>SUM(D6:D7)</f>
        <v>2200</v>
      </c>
      <c r="E5" s="84"/>
      <c r="F5" s="84"/>
    </row>
    <row r="6" spans="1:6" ht="36" customHeight="1">
      <c r="A6" s="83">
        <v>1</v>
      </c>
      <c r="B6" s="83" t="s">
        <v>2198</v>
      </c>
      <c r="C6" s="83" t="s">
        <v>2199</v>
      </c>
      <c r="D6" s="83">
        <v>900</v>
      </c>
      <c r="E6" s="83">
        <v>2110302</v>
      </c>
      <c r="F6" s="83">
        <v>50601</v>
      </c>
    </row>
    <row r="7" spans="1:6" ht="36" customHeight="1">
      <c r="A7" s="83">
        <v>2</v>
      </c>
      <c r="B7" s="83" t="s">
        <v>2200</v>
      </c>
      <c r="C7" s="83" t="s">
        <v>2199</v>
      </c>
      <c r="D7" s="83">
        <v>1300</v>
      </c>
      <c r="E7" s="83">
        <v>2110302</v>
      </c>
      <c r="F7" s="83">
        <v>50601</v>
      </c>
    </row>
    <row r="8" spans="1:6" ht="36" customHeight="1">
      <c r="A8" s="83"/>
      <c r="B8" s="82" t="s">
        <v>2201</v>
      </c>
      <c r="C8" s="82"/>
      <c r="D8" s="82">
        <f>SUM(D9)</f>
        <v>18000</v>
      </c>
      <c r="E8" s="83"/>
      <c r="F8" s="83"/>
    </row>
    <row r="9" spans="1:6" ht="36" customHeight="1">
      <c r="A9" s="83">
        <v>1</v>
      </c>
      <c r="B9" s="83" t="s">
        <v>2202</v>
      </c>
      <c r="C9" s="83" t="s">
        <v>2203</v>
      </c>
      <c r="D9" s="83">
        <v>18000</v>
      </c>
      <c r="E9" s="83">
        <v>2290402</v>
      </c>
      <c r="F9" s="83">
        <v>50601</v>
      </c>
    </row>
  </sheetData>
  <sheetProtection/>
  <mergeCells count="2">
    <mergeCell ref="A1:F1"/>
    <mergeCell ref="A2:B2"/>
  </mergeCells>
  <printOptions horizontalCentered="1"/>
  <pageMargins left="0.9842519685039371" right="0.9842519685039371" top="0.9842519685039371" bottom="0.9842519685039371" header="0" footer="0"/>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F67"/>
  <sheetViews>
    <sheetView tabSelected="1" zoomScale="115" zoomScaleNormal="115" workbookViewId="0" topLeftCell="A13">
      <selection activeCell="A13" sqref="A1:IV65536"/>
    </sheetView>
  </sheetViews>
  <sheetFormatPr defaultColWidth="9.00390625" defaultRowHeight="14.25"/>
  <cols>
    <col min="1" max="1" width="5.25390625" style="4" customWidth="1"/>
    <col min="2" max="2" width="15.00390625" style="4" customWidth="1"/>
    <col min="3" max="3" width="6.625" style="4" customWidth="1"/>
    <col min="4" max="4" width="9.875" style="5" customWidth="1"/>
    <col min="5" max="5" width="50.125" style="4" customWidth="1"/>
    <col min="6" max="6" width="29.625" style="4" customWidth="1"/>
  </cols>
  <sheetData>
    <row r="1" spans="1:6" s="1" customFormat="1" ht="40.5" customHeight="1">
      <c r="A1" s="6" t="s">
        <v>2204</v>
      </c>
      <c r="B1" s="6"/>
      <c r="C1" s="6"/>
      <c r="D1" s="6"/>
      <c r="E1" s="6"/>
      <c r="F1" s="6"/>
    </row>
    <row r="2" spans="1:6" s="2" customFormat="1" ht="18" customHeight="1">
      <c r="A2" s="7" t="s">
        <v>2205</v>
      </c>
      <c r="B2" s="8"/>
      <c r="C2" s="8"/>
      <c r="D2" s="9"/>
      <c r="E2" s="10"/>
      <c r="F2" s="11" t="s">
        <v>103</v>
      </c>
    </row>
    <row r="3" spans="1:6" ht="48" customHeight="1">
      <c r="A3" s="12" t="s">
        <v>2191</v>
      </c>
      <c r="B3" s="12" t="s">
        <v>2089</v>
      </c>
      <c r="C3" s="12" t="s">
        <v>2206</v>
      </c>
      <c r="D3" s="13" t="s">
        <v>2207</v>
      </c>
      <c r="E3" s="12" t="s">
        <v>2208</v>
      </c>
      <c r="F3" s="12" t="s">
        <v>2209</v>
      </c>
    </row>
    <row r="4" spans="1:6" ht="30.75" customHeight="1">
      <c r="A4" s="14" t="s">
        <v>2210</v>
      </c>
      <c r="B4" s="15" t="s">
        <v>2211</v>
      </c>
      <c r="C4" s="16"/>
      <c r="D4" s="17">
        <f>SUM(D5:D28)</f>
        <v>4953</v>
      </c>
      <c r="E4" s="18"/>
      <c r="F4" s="19"/>
    </row>
    <row r="5" spans="1:6" ht="162" customHeight="1">
      <c r="A5" s="20"/>
      <c r="B5" s="21" t="s">
        <v>2212</v>
      </c>
      <c r="C5" s="22" t="s">
        <v>2213</v>
      </c>
      <c r="D5" s="23">
        <v>1425</v>
      </c>
      <c r="E5" s="24" t="s">
        <v>2214</v>
      </c>
      <c r="F5" s="24" t="s">
        <v>2215</v>
      </c>
    </row>
    <row r="6" spans="1:6" ht="54.75" customHeight="1" hidden="1">
      <c r="A6" s="20"/>
      <c r="B6" s="21" t="s">
        <v>2216</v>
      </c>
      <c r="C6" s="22" t="s">
        <v>2217</v>
      </c>
      <c r="D6" s="23">
        <v>0</v>
      </c>
      <c r="E6" s="24" t="s">
        <v>2218</v>
      </c>
      <c r="F6" s="24" t="s">
        <v>2219</v>
      </c>
    </row>
    <row r="7" spans="1:6" ht="39" customHeight="1">
      <c r="A7" s="20"/>
      <c r="B7" s="21" t="s">
        <v>2220</v>
      </c>
      <c r="C7" s="22" t="s">
        <v>2221</v>
      </c>
      <c r="D7" s="23">
        <v>69</v>
      </c>
      <c r="E7" s="24" t="s">
        <v>2222</v>
      </c>
      <c r="F7" s="24" t="s">
        <v>2223</v>
      </c>
    </row>
    <row r="8" spans="1:6" ht="42.75" customHeight="1">
      <c r="A8" s="20"/>
      <c r="B8" s="21" t="s">
        <v>2224</v>
      </c>
      <c r="C8" s="22" t="s">
        <v>2217</v>
      </c>
      <c r="D8" s="23">
        <v>200</v>
      </c>
      <c r="E8" s="24" t="s">
        <v>2225</v>
      </c>
      <c r="F8" s="24" t="s">
        <v>2226</v>
      </c>
    </row>
    <row r="9" spans="1:6" ht="54.75" customHeight="1">
      <c r="A9" s="20"/>
      <c r="B9" s="21" t="s">
        <v>2227</v>
      </c>
      <c r="C9" s="22" t="s">
        <v>2217</v>
      </c>
      <c r="D9" s="23">
        <v>20</v>
      </c>
      <c r="E9" s="24" t="s">
        <v>2228</v>
      </c>
      <c r="F9" s="24" t="s">
        <v>2229</v>
      </c>
    </row>
    <row r="10" spans="1:6" ht="58.5" customHeight="1" hidden="1">
      <c r="A10" s="20"/>
      <c r="B10" s="21" t="s">
        <v>2230</v>
      </c>
      <c r="C10" s="22" t="s">
        <v>2217</v>
      </c>
      <c r="D10" s="23">
        <v>0</v>
      </c>
      <c r="E10" s="24" t="s">
        <v>2231</v>
      </c>
      <c r="F10" s="24" t="s">
        <v>2232</v>
      </c>
    </row>
    <row r="11" spans="1:6" ht="156" customHeight="1" hidden="1">
      <c r="A11" s="20"/>
      <c r="B11" s="21" t="s">
        <v>2233</v>
      </c>
      <c r="C11" s="22" t="s">
        <v>2217</v>
      </c>
      <c r="D11" s="23"/>
      <c r="E11" s="25" t="s">
        <v>2234</v>
      </c>
      <c r="F11" s="24" t="s">
        <v>2235</v>
      </c>
    </row>
    <row r="12" spans="1:6" ht="114" customHeight="1">
      <c r="A12" s="20"/>
      <c r="B12" s="21" t="s">
        <v>2236</v>
      </c>
      <c r="C12" s="22" t="s">
        <v>2237</v>
      </c>
      <c r="D12" s="23">
        <v>1191</v>
      </c>
      <c r="E12" s="24" t="s">
        <v>2238</v>
      </c>
      <c r="F12" s="24" t="s">
        <v>2239</v>
      </c>
    </row>
    <row r="13" spans="1:6" ht="57" customHeight="1">
      <c r="A13" s="20"/>
      <c r="B13" s="21" t="s">
        <v>2240</v>
      </c>
      <c r="C13" s="22" t="s">
        <v>2241</v>
      </c>
      <c r="D13" s="23">
        <v>280</v>
      </c>
      <c r="E13" s="24" t="s">
        <v>2242</v>
      </c>
      <c r="F13" s="24" t="s">
        <v>2243</v>
      </c>
    </row>
    <row r="14" spans="1:6" ht="45.75" customHeight="1">
      <c r="A14" s="20"/>
      <c r="B14" s="21" t="s">
        <v>2244</v>
      </c>
      <c r="C14" s="22" t="s">
        <v>2245</v>
      </c>
      <c r="D14" s="23">
        <v>52</v>
      </c>
      <c r="E14" s="24" t="s">
        <v>2246</v>
      </c>
      <c r="F14" s="24" t="s">
        <v>2247</v>
      </c>
    </row>
    <row r="15" spans="1:6" ht="75.75" customHeight="1">
      <c r="A15" s="20"/>
      <c r="B15" s="21" t="s">
        <v>2248</v>
      </c>
      <c r="C15" s="22" t="s">
        <v>2241</v>
      </c>
      <c r="D15" s="23">
        <v>37</v>
      </c>
      <c r="E15" s="24" t="s">
        <v>2249</v>
      </c>
      <c r="F15" s="24" t="s">
        <v>2250</v>
      </c>
    </row>
    <row r="16" spans="1:6" ht="56.25" customHeight="1">
      <c r="A16" s="20"/>
      <c r="B16" s="21" t="s">
        <v>2251</v>
      </c>
      <c r="C16" s="22" t="s">
        <v>2241</v>
      </c>
      <c r="D16" s="23">
        <v>5</v>
      </c>
      <c r="E16" s="24" t="s">
        <v>2252</v>
      </c>
      <c r="F16" s="24" t="s">
        <v>2253</v>
      </c>
    </row>
    <row r="17" spans="1:6" ht="72" customHeight="1">
      <c r="A17" s="20"/>
      <c r="B17" s="21" t="s">
        <v>2254</v>
      </c>
      <c r="C17" s="22" t="s">
        <v>2241</v>
      </c>
      <c r="D17" s="23">
        <v>1111</v>
      </c>
      <c r="E17" s="24" t="s">
        <v>2255</v>
      </c>
      <c r="F17" s="24" t="s">
        <v>2256</v>
      </c>
    </row>
    <row r="18" spans="1:6" ht="120" customHeight="1">
      <c r="A18" s="20"/>
      <c r="B18" s="21" t="s">
        <v>2257</v>
      </c>
      <c r="C18" s="22" t="s">
        <v>2217</v>
      </c>
      <c r="D18" s="23">
        <v>9</v>
      </c>
      <c r="E18" s="24" t="s">
        <v>2258</v>
      </c>
      <c r="F18" s="24" t="s">
        <v>2259</v>
      </c>
    </row>
    <row r="19" spans="1:6" ht="75" customHeight="1">
      <c r="A19" s="20"/>
      <c r="B19" s="21" t="s">
        <v>2260</v>
      </c>
      <c r="C19" s="22" t="s">
        <v>2241</v>
      </c>
      <c r="D19" s="23">
        <v>27</v>
      </c>
      <c r="E19" s="24" t="s">
        <v>2261</v>
      </c>
      <c r="F19" s="24" t="s">
        <v>2262</v>
      </c>
    </row>
    <row r="20" spans="1:6" ht="48" customHeight="1" hidden="1">
      <c r="A20" s="20"/>
      <c r="B20" s="21" t="s">
        <v>2263</v>
      </c>
      <c r="C20" s="22" t="s">
        <v>2217</v>
      </c>
      <c r="D20" s="23">
        <v>0</v>
      </c>
      <c r="E20" s="24" t="s">
        <v>2264</v>
      </c>
      <c r="F20" s="24" t="s">
        <v>2265</v>
      </c>
    </row>
    <row r="21" spans="1:6" ht="122.25" customHeight="1">
      <c r="A21" s="20"/>
      <c r="B21" s="26" t="s">
        <v>2266</v>
      </c>
      <c r="C21" s="22" t="s">
        <v>2217</v>
      </c>
      <c r="D21" s="23">
        <v>113</v>
      </c>
      <c r="E21" s="24" t="s">
        <v>2267</v>
      </c>
      <c r="F21" s="24" t="s">
        <v>2268</v>
      </c>
    </row>
    <row r="22" spans="1:6" ht="58.5" customHeight="1">
      <c r="A22" s="20"/>
      <c r="B22" s="21" t="s">
        <v>2269</v>
      </c>
      <c r="C22" s="22" t="s">
        <v>2217</v>
      </c>
      <c r="D22" s="23">
        <v>85</v>
      </c>
      <c r="E22" s="27" t="s">
        <v>2270</v>
      </c>
      <c r="F22" s="24" t="s">
        <v>2271</v>
      </c>
    </row>
    <row r="23" spans="1:6" ht="65.25" customHeight="1">
      <c r="A23" s="20"/>
      <c r="B23" s="21" t="s">
        <v>2272</v>
      </c>
      <c r="C23" s="22" t="s">
        <v>2241</v>
      </c>
      <c r="D23" s="23">
        <v>163</v>
      </c>
      <c r="E23" s="24" t="s">
        <v>2273</v>
      </c>
      <c r="F23" s="24" t="s">
        <v>2274</v>
      </c>
    </row>
    <row r="24" spans="1:6" ht="93" customHeight="1">
      <c r="A24" s="20"/>
      <c r="B24" s="28" t="s">
        <v>2275</v>
      </c>
      <c r="C24" s="22" t="s">
        <v>2217</v>
      </c>
      <c r="D24" s="23">
        <v>44</v>
      </c>
      <c r="E24" s="24" t="s">
        <v>2276</v>
      </c>
      <c r="F24" s="24" t="s">
        <v>2277</v>
      </c>
    </row>
    <row r="25" spans="1:6" ht="45" customHeight="1" hidden="1">
      <c r="A25" s="20"/>
      <c r="B25" s="28" t="s">
        <v>2278</v>
      </c>
      <c r="C25" s="22" t="s">
        <v>2279</v>
      </c>
      <c r="D25" s="23">
        <v>0</v>
      </c>
      <c r="E25" s="24" t="s">
        <v>2280</v>
      </c>
      <c r="F25" s="24" t="s">
        <v>2281</v>
      </c>
    </row>
    <row r="26" spans="1:6" ht="45" customHeight="1">
      <c r="A26" s="20"/>
      <c r="B26" s="28" t="s">
        <v>2282</v>
      </c>
      <c r="C26" s="22" t="s">
        <v>2283</v>
      </c>
      <c r="D26" s="23">
        <v>22</v>
      </c>
      <c r="E26" s="24" t="s">
        <v>2284</v>
      </c>
      <c r="F26" s="24" t="s">
        <v>2285</v>
      </c>
    </row>
    <row r="27" spans="1:6" ht="51.75" customHeight="1" hidden="1">
      <c r="A27" s="20"/>
      <c r="B27" s="28" t="s">
        <v>2286</v>
      </c>
      <c r="C27" s="22" t="s">
        <v>2287</v>
      </c>
      <c r="D27" s="23">
        <v>0</v>
      </c>
      <c r="E27" s="24" t="s">
        <v>2288</v>
      </c>
      <c r="F27" s="24" t="s">
        <v>2289</v>
      </c>
    </row>
    <row r="28" spans="1:6" s="3" customFormat="1" ht="51.75" customHeight="1">
      <c r="A28" s="29"/>
      <c r="B28" s="30" t="s">
        <v>2290</v>
      </c>
      <c r="C28" s="31"/>
      <c r="D28" s="32">
        <v>100</v>
      </c>
      <c r="E28" s="33" t="s">
        <v>2291</v>
      </c>
      <c r="F28" s="33" t="s">
        <v>2292</v>
      </c>
    </row>
    <row r="29" spans="1:6" ht="36.75" customHeight="1">
      <c r="A29" s="34" t="s">
        <v>2293</v>
      </c>
      <c r="B29" s="35" t="s">
        <v>2294</v>
      </c>
      <c r="C29" s="36"/>
      <c r="D29" s="37">
        <f>SUM(D30:D43)</f>
        <v>3066</v>
      </c>
      <c r="E29" s="24"/>
      <c r="F29" s="24"/>
    </row>
    <row r="30" spans="1:6" ht="99.75" customHeight="1">
      <c r="A30" s="38"/>
      <c r="B30" s="39" t="s">
        <v>2295</v>
      </c>
      <c r="C30" s="22" t="s">
        <v>2296</v>
      </c>
      <c r="D30" s="23">
        <v>2063</v>
      </c>
      <c r="E30" s="24" t="s">
        <v>2297</v>
      </c>
      <c r="F30" s="24" t="s">
        <v>2298</v>
      </c>
    </row>
    <row r="31" spans="1:6" ht="104.25" customHeight="1" hidden="1">
      <c r="A31" s="20"/>
      <c r="B31" s="26" t="s">
        <v>2299</v>
      </c>
      <c r="C31" s="22" t="s">
        <v>2217</v>
      </c>
      <c r="D31" s="23">
        <v>0</v>
      </c>
      <c r="E31" s="24" t="s">
        <v>2300</v>
      </c>
      <c r="F31" s="24" t="s">
        <v>2301</v>
      </c>
    </row>
    <row r="32" spans="1:6" ht="99" customHeight="1">
      <c r="A32" s="20"/>
      <c r="B32" s="26" t="s">
        <v>2302</v>
      </c>
      <c r="C32" s="22" t="s">
        <v>2303</v>
      </c>
      <c r="D32" s="40">
        <v>450</v>
      </c>
      <c r="E32" s="24" t="s">
        <v>2304</v>
      </c>
      <c r="F32" s="24" t="s">
        <v>2305</v>
      </c>
    </row>
    <row r="33" spans="1:6" ht="90" customHeight="1">
      <c r="A33" s="20"/>
      <c r="B33" s="26" t="s">
        <v>2306</v>
      </c>
      <c r="C33" s="22" t="s">
        <v>2303</v>
      </c>
      <c r="D33" s="23">
        <v>18</v>
      </c>
      <c r="E33" s="24" t="s">
        <v>2307</v>
      </c>
      <c r="F33" s="24" t="s">
        <v>2308</v>
      </c>
    </row>
    <row r="34" spans="1:6" ht="92.25" customHeight="1">
      <c r="A34" s="20"/>
      <c r="B34" s="26" t="s">
        <v>2309</v>
      </c>
      <c r="C34" s="22" t="s">
        <v>2310</v>
      </c>
      <c r="D34" s="23">
        <v>103</v>
      </c>
      <c r="E34" s="24" t="s">
        <v>2311</v>
      </c>
      <c r="F34" s="24" t="s">
        <v>2312</v>
      </c>
    </row>
    <row r="35" spans="1:6" ht="57" customHeight="1">
      <c r="A35" s="20"/>
      <c r="B35" s="26" t="s">
        <v>2313</v>
      </c>
      <c r="C35" s="22" t="s">
        <v>2310</v>
      </c>
      <c r="D35" s="23">
        <v>3</v>
      </c>
      <c r="E35" s="24" t="s">
        <v>2314</v>
      </c>
      <c r="F35" s="24" t="s">
        <v>2315</v>
      </c>
    </row>
    <row r="36" spans="1:6" ht="78.75" customHeight="1">
      <c r="A36" s="20"/>
      <c r="B36" s="26" t="s">
        <v>2316</v>
      </c>
      <c r="C36" s="22" t="s">
        <v>2245</v>
      </c>
      <c r="D36" s="23">
        <v>41</v>
      </c>
      <c r="E36" s="24" t="s">
        <v>2317</v>
      </c>
      <c r="F36" s="24" t="s">
        <v>2318</v>
      </c>
    </row>
    <row r="37" spans="1:6" ht="48" customHeight="1">
      <c r="A37" s="20"/>
      <c r="B37" s="26" t="s">
        <v>2319</v>
      </c>
      <c r="C37" s="22" t="s">
        <v>2303</v>
      </c>
      <c r="D37" s="23">
        <v>250</v>
      </c>
      <c r="E37" s="24" t="s">
        <v>2320</v>
      </c>
      <c r="F37" s="24" t="s">
        <v>2321</v>
      </c>
    </row>
    <row r="38" spans="1:6" ht="140.25" customHeight="1" hidden="1">
      <c r="A38" s="20"/>
      <c r="B38" s="26" t="s">
        <v>2322</v>
      </c>
      <c r="C38" s="22" t="s">
        <v>2310</v>
      </c>
      <c r="D38" s="23">
        <v>0</v>
      </c>
      <c r="E38" s="24" t="s">
        <v>2323</v>
      </c>
      <c r="F38" s="24" t="s">
        <v>2324</v>
      </c>
    </row>
    <row r="39" spans="1:6" ht="61.5" customHeight="1">
      <c r="A39" s="20"/>
      <c r="B39" s="26" t="s">
        <v>2325</v>
      </c>
      <c r="C39" s="22" t="s">
        <v>2310</v>
      </c>
      <c r="D39" s="23">
        <v>2</v>
      </c>
      <c r="E39" s="24" t="s">
        <v>2326</v>
      </c>
      <c r="F39" s="24" t="s">
        <v>2327</v>
      </c>
    </row>
    <row r="40" spans="1:6" ht="88.5" customHeight="1" hidden="1">
      <c r="A40" s="20"/>
      <c r="B40" s="26" t="s">
        <v>2328</v>
      </c>
      <c r="C40" s="22" t="s">
        <v>2310</v>
      </c>
      <c r="D40" s="23">
        <v>0</v>
      </c>
      <c r="E40" s="24" t="s">
        <v>2329</v>
      </c>
      <c r="F40" s="24" t="s">
        <v>2330</v>
      </c>
    </row>
    <row r="41" spans="1:6" ht="49.5" customHeight="1">
      <c r="A41" s="20"/>
      <c r="B41" s="41" t="s">
        <v>2331</v>
      </c>
      <c r="C41" s="22" t="s">
        <v>2310</v>
      </c>
      <c r="D41" s="23">
        <v>21</v>
      </c>
      <c r="E41" s="24" t="s">
        <v>2332</v>
      </c>
      <c r="F41" s="24" t="s">
        <v>2333</v>
      </c>
    </row>
    <row r="42" spans="1:6" ht="59.25" customHeight="1">
      <c r="A42" s="20"/>
      <c r="B42" s="41" t="s">
        <v>2334</v>
      </c>
      <c r="C42" s="22" t="s">
        <v>2296</v>
      </c>
      <c r="D42" s="23">
        <v>100</v>
      </c>
      <c r="E42" s="42" t="s">
        <v>2335</v>
      </c>
      <c r="F42" s="24" t="s">
        <v>2336</v>
      </c>
    </row>
    <row r="43" spans="1:6" ht="57" customHeight="1">
      <c r="A43" s="20"/>
      <c r="B43" s="26" t="s">
        <v>2337</v>
      </c>
      <c r="C43" s="22" t="s">
        <v>2310</v>
      </c>
      <c r="D43" s="23">
        <v>15</v>
      </c>
      <c r="E43" s="24" t="s">
        <v>2338</v>
      </c>
      <c r="F43" s="24" t="s">
        <v>2339</v>
      </c>
    </row>
    <row r="44" spans="1:6" ht="27">
      <c r="A44" s="14" t="s">
        <v>2340</v>
      </c>
      <c r="B44" s="43" t="s">
        <v>2341</v>
      </c>
      <c r="C44" s="44"/>
      <c r="D44" s="45">
        <f>SUM(D45:D57)</f>
        <v>2254.016</v>
      </c>
      <c r="E44" s="46"/>
      <c r="F44" s="46"/>
    </row>
    <row r="45" spans="1:6" ht="69" customHeight="1">
      <c r="A45" s="20"/>
      <c r="B45" s="21" t="s">
        <v>2342</v>
      </c>
      <c r="C45" s="47" t="s">
        <v>2343</v>
      </c>
      <c r="D45" s="48">
        <f>10+3+16+3</f>
        <v>32</v>
      </c>
      <c r="E45" s="49" t="s">
        <v>2344</v>
      </c>
      <c r="F45" s="25" t="s">
        <v>2345</v>
      </c>
    </row>
    <row r="46" spans="1:6" ht="72">
      <c r="A46" s="20"/>
      <c r="B46" s="28" t="s">
        <v>2346</v>
      </c>
      <c r="C46" s="20" t="s">
        <v>2347</v>
      </c>
      <c r="D46" s="48">
        <v>14.148</v>
      </c>
      <c r="E46" s="50" t="s">
        <v>2348</v>
      </c>
      <c r="F46" s="24" t="s">
        <v>2349</v>
      </c>
    </row>
    <row r="47" spans="1:6" ht="72">
      <c r="A47" s="20"/>
      <c r="B47" s="21" t="s">
        <v>2350</v>
      </c>
      <c r="C47" s="22" t="s">
        <v>2351</v>
      </c>
      <c r="D47" s="48">
        <v>29.868</v>
      </c>
      <c r="E47" s="51" t="s">
        <v>2352</v>
      </c>
      <c r="F47" s="24" t="s">
        <v>2353</v>
      </c>
    </row>
    <row r="48" spans="1:6" ht="96">
      <c r="A48" s="20"/>
      <c r="B48" s="21" t="s">
        <v>2354</v>
      </c>
      <c r="C48" s="47" t="s">
        <v>2355</v>
      </c>
      <c r="D48" s="52">
        <v>1200</v>
      </c>
      <c r="E48" s="49" t="s">
        <v>2356</v>
      </c>
      <c r="F48" s="49" t="s">
        <v>2357</v>
      </c>
    </row>
    <row r="49" spans="1:6" ht="96">
      <c r="A49" s="20"/>
      <c r="B49" s="21" t="s">
        <v>2358</v>
      </c>
      <c r="C49" s="47" t="s">
        <v>2355</v>
      </c>
      <c r="D49" s="53"/>
      <c r="E49" s="49" t="s">
        <v>2356</v>
      </c>
      <c r="F49" s="49" t="s">
        <v>2357</v>
      </c>
    </row>
    <row r="50" spans="1:6" ht="72">
      <c r="A50" s="20"/>
      <c r="B50" s="54" t="s">
        <v>2359</v>
      </c>
      <c r="C50" s="47" t="s">
        <v>2355</v>
      </c>
      <c r="D50" s="48">
        <v>20</v>
      </c>
      <c r="E50" s="49" t="s">
        <v>2360</v>
      </c>
      <c r="F50" s="49" t="s">
        <v>2361</v>
      </c>
    </row>
    <row r="51" spans="1:6" ht="48">
      <c r="A51" s="20"/>
      <c r="B51" s="21" t="s">
        <v>2362</v>
      </c>
      <c r="C51" s="47" t="s">
        <v>2355</v>
      </c>
      <c r="D51" s="48">
        <v>130</v>
      </c>
      <c r="E51" s="51" t="s">
        <v>2363</v>
      </c>
      <c r="F51" s="24" t="s">
        <v>2364</v>
      </c>
    </row>
    <row r="52" spans="1:6" ht="180">
      <c r="A52" s="20"/>
      <c r="B52" s="21" t="s">
        <v>2365</v>
      </c>
      <c r="C52" s="47" t="s">
        <v>2355</v>
      </c>
      <c r="D52" s="48">
        <v>50</v>
      </c>
      <c r="E52" s="49" t="s">
        <v>2366</v>
      </c>
      <c r="F52" s="49" t="s">
        <v>2367</v>
      </c>
    </row>
    <row r="53" spans="1:6" ht="84">
      <c r="A53" s="20"/>
      <c r="B53" s="21" t="s">
        <v>2368</v>
      </c>
      <c r="C53" s="47" t="s">
        <v>2355</v>
      </c>
      <c r="D53" s="48">
        <v>16</v>
      </c>
      <c r="E53" s="49" t="s">
        <v>2369</v>
      </c>
      <c r="F53" s="25" t="s">
        <v>2370</v>
      </c>
    </row>
    <row r="54" spans="1:6" ht="84">
      <c r="A54" s="20"/>
      <c r="B54" s="21" t="s">
        <v>2371</v>
      </c>
      <c r="C54" s="47" t="s">
        <v>2355</v>
      </c>
      <c r="D54" s="48">
        <v>180</v>
      </c>
      <c r="E54" s="25" t="s">
        <v>2372</v>
      </c>
      <c r="F54" s="24" t="s">
        <v>2373</v>
      </c>
    </row>
    <row r="55" spans="1:6" ht="60">
      <c r="A55" s="55"/>
      <c r="B55" s="21" t="s">
        <v>2374</v>
      </c>
      <c r="C55" s="47" t="s">
        <v>2355</v>
      </c>
      <c r="D55" s="48">
        <v>50</v>
      </c>
      <c r="E55" s="49" t="s">
        <v>2375</v>
      </c>
      <c r="F55" s="25" t="s">
        <v>2376</v>
      </c>
    </row>
    <row r="56" spans="1:6" s="3" customFormat="1" ht="44.25" customHeight="1">
      <c r="A56" s="56"/>
      <c r="B56" s="57" t="s">
        <v>2377</v>
      </c>
      <c r="C56" s="58" t="s">
        <v>2355</v>
      </c>
      <c r="D56" s="48">
        <v>530</v>
      </c>
      <c r="E56" s="59" t="s">
        <v>2378</v>
      </c>
      <c r="F56" s="60" t="s">
        <v>2379</v>
      </c>
    </row>
    <row r="57" spans="1:6" ht="51.75" customHeight="1">
      <c r="A57" s="61"/>
      <c r="B57" s="21" t="s">
        <v>2380</v>
      </c>
      <c r="C57" s="47" t="s">
        <v>2355</v>
      </c>
      <c r="D57" s="62">
        <v>2</v>
      </c>
      <c r="E57" s="49" t="s">
        <v>2381</v>
      </c>
      <c r="F57" s="25" t="s">
        <v>2370</v>
      </c>
    </row>
    <row r="58" spans="1:6" ht="14.25">
      <c r="A58" s="14" t="s">
        <v>2382</v>
      </c>
      <c r="B58" s="15" t="s">
        <v>2383</v>
      </c>
      <c r="C58" s="36"/>
      <c r="D58" s="63">
        <f>SUM(D59:D67)</f>
        <v>7582</v>
      </c>
      <c r="E58" s="24"/>
      <c r="F58" s="24"/>
    </row>
    <row r="59" spans="1:6" ht="210.75" customHeight="1">
      <c r="A59" s="20"/>
      <c r="B59" s="21" t="s">
        <v>2384</v>
      </c>
      <c r="C59" s="64" t="s">
        <v>2385</v>
      </c>
      <c r="D59" s="48">
        <v>260</v>
      </c>
      <c r="E59" s="27" t="s">
        <v>2386</v>
      </c>
      <c r="F59" s="42" t="s">
        <v>2387</v>
      </c>
    </row>
    <row r="60" spans="1:6" ht="55.5" customHeight="1">
      <c r="A60" s="20"/>
      <c r="B60" s="21" t="s">
        <v>2388</v>
      </c>
      <c r="C60" s="65" t="s">
        <v>2389</v>
      </c>
      <c r="D60" s="48">
        <v>2000</v>
      </c>
      <c r="E60" s="66" t="s">
        <v>2390</v>
      </c>
      <c r="F60" s="66" t="s">
        <v>2391</v>
      </c>
    </row>
    <row r="61" spans="1:6" ht="67.5" customHeight="1">
      <c r="A61" s="20"/>
      <c r="B61" s="21" t="s">
        <v>2392</v>
      </c>
      <c r="C61" s="65" t="s">
        <v>2393</v>
      </c>
      <c r="D61" s="48">
        <v>1020</v>
      </c>
      <c r="E61" s="66" t="s">
        <v>2394</v>
      </c>
      <c r="F61" s="66" t="s">
        <v>2395</v>
      </c>
    </row>
    <row r="62" spans="1:6" ht="24" hidden="1">
      <c r="A62" s="20"/>
      <c r="B62" s="28" t="s">
        <v>2396</v>
      </c>
      <c r="C62" s="22" t="s">
        <v>2397</v>
      </c>
      <c r="D62" s="67"/>
      <c r="E62" s="24" t="s">
        <v>2398</v>
      </c>
      <c r="F62" s="24" t="s">
        <v>2399</v>
      </c>
    </row>
    <row r="63" spans="1:6" ht="67.5" customHeight="1">
      <c r="A63" s="20"/>
      <c r="B63" s="21" t="s">
        <v>2400</v>
      </c>
      <c r="C63" s="65" t="s">
        <v>2401</v>
      </c>
      <c r="D63" s="48">
        <v>292</v>
      </c>
      <c r="E63" s="27" t="s">
        <v>2402</v>
      </c>
      <c r="F63" s="66" t="s">
        <v>2403</v>
      </c>
    </row>
    <row r="64" spans="1:6" ht="36" hidden="1">
      <c r="A64" s="20"/>
      <c r="B64" s="21" t="s">
        <v>2404</v>
      </c>
      <c r="C64" s="65" t="s">
        <v>2405</v>
      </c>
      <c r="D64" s="48"/>
      <c r="E64" s="66" t="s">
        <v>2406</v>
      </c>
      <c r="F64" s="66" t="s">
        <v>2407</v>
      </c>
    </row>
    <row r="65" spans="1:6" ht="36" hidden="1">
      <c r="A65" s="20"/>
      <c r="B65" s="21" t="s">
        <v>2408</v>
      </c>
      <c r="C65" s="65" t="s">
        <v>2409</v>
      </c>
      <c r="D65" s="62"/>
      <c r="E65" s="27" t="s">
        <v>2410</v>
      </c>
      <c r="F65" s="66" t="s">
        <v>2411</v>
      </c>
    </row>
    <row r="66" spans="1:6" ht="40.5" customHeight="1">
      <c r="A66" s="20"/>
      <c r="B66" s="68" t="s">
        <v>2412</v>
      </c>
      <c r="C66" s="69" t="s">
        <v>2405</v>
      </c>
      <c r="D66" s="70">
        <v>10</v>
      </c>
      <c r="E66" s="71" t="s">
        <v>2413</v>
      </c>
      <c r="F66" s="71" t="s">
        <v>2407</v>
      </c>
    </row>
    <row r="67" spans="1:6" ht="48">
      <c r="A67" s="72"/>
      <c r="B67" s="73" t="s">
        <v>2414</v>
      </c>
      <c r="C67" s="74" t="s">
        <v>2409</v>
      </c>
      <c r="D67" s="75">
        <v>4000</v>
      </c>
      <c r="E67" s="76" t="s">
        <v>2415</v>
      </c>
      <c r="F67" s="77" t="s">
        <v>2416</v>
      </c>
    </row>
  </sheetData>
  <sheetProtection/>
  <mergeCells count="2">
    <mergeCell ref="A1:F1"/>
    <mergeCell ref="D48:D49"/>
  </mergeCells>
  <printOptions horizontalCentered="1"/>
  <pageMargins left="0.9842519685039371" right="0.9842519685039371" top="0.9842519685039371" bottom="0.9842519685039371"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indexed="10"/>
  </sheetPr>
  <dimension ref="A1:J31"/>
  <sheetViews>
    <sheetView showGridLines="0" showZeros="0" zoomScale="85" zoomScaleNormal="85" workbookViewId="0" topLeftCell="A1">
      <pane xSplit="1" ySplit="3" topLeftCell="B16" activePane="bottomRight" state="frozen"/>
      <selection pane="bottomRight" activeCell="E45" sqref="E45"/>
    </sheetView>
  </sheetViews>
  <sheetFormatPr defaultColWidth="9.00390625" defaultRowHeight="14.25"/>
  <cols>
    <col min="1" max="1" width="23.75390625" style="0" customWidth="1"/>
    <col min="2" max="2" width="9.375" style="680" customWidth="1"/>
    <col min="3" max="3" width="10.00390625" style="681" customWidth="1"/>
    <col min="4" max="4" width="9.25390625" style="680" customWidth="1"/>
    <col min="5" max="5" width="9.375" style="682" customWidth="1"/>
    <col min="6" max="6" width="11.125" style="0" customWidth="1"/>
    <col min="7" max="7" width="9.375" style="683" hidden="1" customWidth="1"/>
    <col min="8" max="8" width="19.375" style="683" hidden="1" customWidth="1"/>
    <col min="9" max="9" width="10.25390625" style="684" customWidth="1"/>
    <col min="10" max="10" width="30.875" style="0" customWidth="1"/>
  </cols>
  <sheetData>
    <row r="1" spans="1:10" s="1" customFormat="1" ht="40.5" customHeight="1">
      <c r="A1" s="549" t="s">
        <v>101</v>
      </c>
      <c r="B1" s="549"/>
      <c r="C1" s="549"/>
      <c r="D1" s="549"/>
      <c r="E1" s="549"/>
      <c r="F1" s="549"/>
      <c r="G1" s="549"/>
      <c r="H1" s="549"/>
      <c r="I1" s="549"/>
      <c r="J1" s="549"/>
    </row>
    <row r="2" spans="1:10" s="194" customFormat="1" ht="18" customHeight="1">
      <c r="A2" s="152" t="s">
        <v>102</v>
      </c>
      <c r="B2" s="600"/>
      <c r="C2" s="685"/>
      <c r="D2" s="600"/>
      <c r="E2" s="686"/>
      <c r="G2" s="687"/>
      <c r="H2" s="687"/>
      <c r="I2" s="704"/>
      <c r="J2" s="204" t="s">
        <v>103</v>
      </c>
    </row>
    <row r="3" spans="1:10" s="599" customFormat="1" ht="48" customHeight="1">
      <c r="A3" s="146" t="s">
        <v>104</v>
      </c>
      <c r="B3" s="605" t="s">
        <v>105</v>
      </c>
      <c r="C3" s="605" t="s">
        <v>106</v>
      </c>
      <c r="D3" s="605" t="s">
        <v>107</v>
      </c>
      <c r="E3" s="688" t="s">
        <v>108</v>
      </c>
      <c r="F3" s="146" t="s">
        <v>109</v>
      </c>
      <c r="G3" s="689" t="s">
        <v>110</v>
      </c>
      <c r="H3" s="689" t="s">
        <v>111</v>
      </c>
      <c r="I3" s="705" t="s">
        <v>112</v>
      </c>
      <c r="J3" s="146" t="s">
        <v>113</v>
      </c>
    </row>
    <row r="4" spans="1:10" s="562" customFormat="1" ht="20.25" customHeight="1">
      <c r="A4" s="192" t="s">
        <v>114</v>
      </c>
      <c r="B4" s="610">
        <f>B5+B20</f>
        <v>170000</v>
      </c>
      <c r="C4" s="610">
        <f>C5+C20</f>
        <v>160000</v>
      </c>
      <c r="D4" s="610">
        <f>D5+D20</f>
        <v>162348</v>
      </c>
      <c r="E4" s="690">
        <f>D4/C4*100</f>
        <v>101.4675</v>
      </c>
      <c r="F4" s="691">
        <f>D4/G4*100</f>
        <v>121.99278629395852</v>
      </c>
      <c r="G4" s="692">
        <f>G5+G20</f>
        <v>133080</v>
      </c>
      <c r="H4" s="693">
        <f>D4-G4</f>
        <v>29268</v>
      </c>
      <c r="I4" s="706">
        <f>H4/G4*100</f>
        <v>21.99278629395852</v>
      </c>
      <c r="J4" s="707"/>
    </row>
    <row r="5" spans="1:10" s="563" customFormat="1" ht="24" customHeight="1">
      <c r="A5" s="107" t="s">
        <v>115</v>
      </c>
      <c r="B5" s="694">
        <f>SUM(B6:B19)</f>
        <v>142385</v>
      </c>
      <c r="C5" s="694">
        <f>SUM(C6:C19)</f>
        <v>133000</v>
      </c>
      <c r="D5" s="694">
        <f>SUM(D6:D19)</f>
        <v>134395</v>
      </c>
      <c r="E5" s="690">
        <f aca="true" t="shared" si="0" ref="E5:E28">D5/C5*100</f>
        <v>101.04887218045113</v>
      </c>
      <c r="F5" s="691">
        <f aca="true" t="shared" si="1" ref="F5:F28">D5/G5*100</f>
        <v>136.54281853556444</v>
      </c>
      <c r="G5" s="694">
        <f>SUM(G6:G19)</f>
        <v>98427</v>
      </c>
      <c r="H5" s="693">
        <f aca="true" t="shared" si="2" ref="H5:H28">D5-G5</f>
        <v>35968</v>
      </c>
      <c r="I5" s="706">
        <f aca="true" t="shared" si="3" ref="I5:I28">H5/G5*100</f>
        <v>36.54281853556443</v>
      </c>
      <c r="J5" s="708"/>
    </row>
    <row r="6" spans="1:10" s="563" customFormat="1" ht="24" customHeight="1">
      <c r="A6" s="695" t="s">
        <v>116</v>
      </c>
      <c r="B6" s="215">
        <v>45375</v>
      </c>
      <c r="C6" s="215">
        <v>45512</v>
      </c>
      <c r="D6" s="696">
        <v>46908</v>
      </c>
      <c r="E6" s="697">
        <f t="shared" si="0"/>
        <v>103.06732290384953</v>
      </c>
      <c r="F6" s="615">
        <f t="shared" si="1"/>
        <v>105.75106522082196</v>
      </c>
      <c r="G6" s="696">
        <v>44357</v>
      </c>
      <c r="H6" s="693">
        <f t="shared" si="2"/>
        <v>2551</v>
      </c>
      <c r="I6" s="709">
        <f t="shared" si="3"/>
        <v>5.7510652208219675</v>
      </c>
      <c r="J6" s="710"/>
    </row>
    <row r="7" spans="1:10" s="563" customFormat="1" ht="24" customHeight="1">
      <c r="A7" s="108" t="s">
        <v>117</v>
      </c>
      <c r="B7" s="215">
        <v>38500</v>
      </c>
      <c r="C7" s="215">
        <v>50274</v>
      </c>
      <c r="D7" s="696">
        <v>50274</v>
      </c>
      <c r="E7" s="697">
        <f t="shared" si="0"/>
        <v>100</v>
      </c>
      <c r="F7" s="615">
        <f t="shared" si="1"/>
        <v>313.64402021336326</v>
      </c>
      <c r="G7" s="696">
        <v>16029</v>
      </c>
      <c r="H7" s="693">
        <f t="shared" si="2"/>
        <v>34245</v>
      </c>
      <c r="I7" s="709">
        <f t="shared" si="3"/>
        <v>213.6440202133633</v>
      </c>
      <c r="J7" s="711" t="s">
        <v>118</v>
      </c>
    </row>
    <row r="8" spans="1:10" s="563" customFormat="1" ht="24" customHeight="1">
      <c r="A8" s="108" t="s">
        <v>119</v>
      </c>
      <c r="B8" s="215">
        <v>1760</v>
      </c>
      <c r="C8" s="215">
        <v>1295</v>
      </c>
      <c r="D8" s="696">
        <v>1295</v>
      </c>
      <c r="E8" s="697">
        <f t="shared" si="0"/>
        <v>100</v>
      </c>
      <c r="F8" s="615">
        <f t="shared" si="1"/>
        <v>57.02333773667988</v>
      </c>
      <c r="G8" s="696">
        <v>2271</v>
      </c>
      <c r="H8" s="693">
        <f t="shared" si="2"/>
        <v>-976</v>
      </c>
      <c r="I8" s="709">
        <f t="shared" si="3"/>
        <v>-42.97666226332012</v>
      </c>
      <c r="J8" s="712" t="s">
        <v>120</v>
      </c>
    </row>
    <row r="9" spans="1:10" s="563" customFormat="1" ht="24" customHeight="1">
      <c r="A9" s="108" t="s">
        <v>121</v>
      </c>
      <c r="B9" s="215">
        <v>1100</v>
      </c>
      <c r="C9" s="445">
        <v>1895</v>
      </c>
      <c r="D9" s="696">
        <v>1895</v>
      </c>
      <c r="E9" s="697">
        <f t="shared" si="0"/>
        <v>100</v>
      </c>
      <c r="F9" s="615">
        <f t="shared" si="1"/>
        <v>143.12688821752266</v>
      </c>
      <c r="G9" s="696">
        <v>1324</v>
      </c>
      <c r="H9" s="693">
        <f t="shared" si="2"/>
        <v>571</v>
      </c>
      <c r="I9" s="709">
        <f t="shared" si="3"/>
        <v>43.126888217522655</v>
      </c>
      <c r="J9" s="713"/>
    </row>
    <row r="10" spans="1:10" s="563" customFormat="1" ht="24" customHeight="1">
      <c r="A10" s="108" t="s">
        <v>122</v>
      </c>
      <c r="B10" s="215">
        <v>31000</v>
      </c>
      <c r="C10" s="445">
        <v>15164</v>
      </c>
      <c r="D10" s="696">
        <v>15164</v>
      </c>
      <c r="E10" s="697">
        <f t="shared" si="0"/>
        <v>100</v>
      </c>
      <c r="F10" s="615">
        <f t="shared" si="1"/>
        <v>89.23674454187018</v>
      </c>
      <c r="G10" s="696">
        <v>16993</v>
      </c>
      <c r="H10" s="693">
        <f t="shared" si="2"/>
        <v>-1829</v>
      </c>
      <c r="I10" s="709">
        <f t="shared" si="3"/>
        <v>-10.763255458129818</v>
      </c>
      <c r="J10" s="708"/>
    </row>
    <row r="11" spans="1:10" s="563" customFormat="1" ht="24" customHeight="1">
      <c r="A11" s="108" t="s">
        <v>123</v>
      </c>
      <c r="B11" s="215">
        <v>10000</v>
      </c>
      <c r="C11" s="445">
        <v>3247</v>
      </c>
      <c r="D11" s="696">
        <v>3247</v>
      </c>
      <c r="E11" s="697">
        <f t="shared" si="0"/>
        <v>100</v>
      </c>
      <c r="F11" s="615">
        <f t="shared" si="1"/>
        <v>93.76263355472135</v>
      </c>
      <c r="G11" s="696">
        <v>3463</v>
      </c>
      <c r="H11" s="693">
        <f t="shared" si="2"/>
        <v>-216</v>
      </c>
      <c r="I11" s="709">
        <f t="shared" si="3"/>
        <v>-6.23736644527866</v>
      </c>
      <c r="J11" s="708"/>
    </row>
    <row r="12" spans="1:10" s="563" customFormat="1" ht="24" customHeight="1">
      <c r="A12" s="108" t="s">
        <v>124</v>
      </c>
      <c r="B12" s="215">
        <v>2000</v>
      </c>
      <c r="C12" s="445">
        <v>2681</v>
      </c>
      <c r="D12" s="696">
        <v>2681</v>
      </c>
      <c r="E12" s="697">
        <f t="shared" si="0"/>
        <v>100</v>
      </c>
      <c r="F12" s="615">
        <f t="shared" si="1"/>
        <v>110.46559538524927</v>
      </c>
      <c r="G12" s="696">
        <v>2427</v>
      </c>
      <c r="H12" s="693">
        <f t="shared" si="2"/>
        <v>254</v>
      </c>
      <c r="I12" s="709">
        <f t="shared" si="3"/>
        <v>10.46559538524928</v>
      </c>
      <c r="J12" s="713"/>
    </row>
    <row r="13" spans="1:10" s="563" customFormat="1" ht="24" customHeight="1">
      <c r="A13" s="108" t="s">
        <v>125</v>
      </c>
      <c r="B13" s="215">
        <v>7000</v>
      </c>
      <c r="C13" s="445">
        <v>6574</v>
      </c>
      <c r="D13" s="696">
        <v>6574</v>
      </c>
      <c r="E13" s="697">
        <f t="shared" si="0"/>
        <v>100</v>
      </c>
      <c r="F13" s="615">
        <f t="shared" si="1"/>
        <v>96.42123789967732</v>
      </c>
      <c r="G13" s="696">
        <v>6818</v>
      </c>
      <c r="H13" s="693">
        <f t="shared" si="2"/>
        <v>-244</v>
      </c>
      <c r="I13" s="709">
        <f t="shared" si="3"/>
        <v>-3.5787621003226753</v>
      </c>
      <c r="J13" s="708"/>
    </row>
    <row r="14" spans="1:10" s="563" customFormat="1" ht="24" customHeight="1">
      <c r="A14" s="108" t="s">
        <v>126</v>
      </c>
      <c r="B14" s="215">
        <v>1000</v>
      </c>
      <c r="C14" s="445">
        <v>1622</v>
      </c>
      <c r="D14" s="696">
        <v>1622</v>
      </c>
      <c r="E14" s="697">
        <f t="shared" si="0"/>
        <v>100</v>
      </c>
      <c r="F14" s="615">
        <f t="shared" si="1"/>
        <v>241.36904761904762</v>
      </c>
      <c r="G14" s="696">
        <v>672</v>
      </c>
      <c r="H14" s="693">
        <f t="shared" si="2"/>
        <v>950</v>
      </c>
      <c r="I14" s="709">
        <f t="shared" si="3"/>
        <v>141.36904761904762</v>
      </c>
      <c r="J14" s="714"/>
    </row>
    <row r="15" spans="1:10" s="563" customFormat="1" ht="24" customHeight="1">
      <c r="A15" s="108" t="s">
        <v>127</v>
      </c>
      <c r="B15" s="215">
        <v>2000</v>
      </c>
      <c r="C15" s="445">
        <v>1954</v>
      </c>
      <c r="D15" s="696">
        <v>1954</v>
      </c>
      <c r="E15" s="697">
        <f t="shared" si="0"/>
        <v>100</v>
      </c>
      <c r="F15" s="615">
        <f t="shared" si="1"/>
        <v>112.6874279123414</v>
      </c>
      <c r="G15" s="696">
        <v>1734</v>
      </c>
      <c r="H15" s="693">
        <f t="shared" si="2"/>
        <v>220</v>
      </c>
      <c r="I15" s="709">
        <f t="shared" si="3"/>
        <v>12.687427912341406</v>
      </c>
      <c r="J15" s="715"/>
    </row>
    <row r="16" spans="1:10" s="563" customFormat="1" ht="24" customHeight="1">
      <c r="A16" s="108" t="s">
        <v>128</v>
      </c>
      <c r="B16" s="215">
        <v>100</v>
      </c>
      <c r="C16" s="445">
        <v>626</v>
      </c>
      <c r="D16" s="696">
        <v>626</v>
      </c>
      <c r="E16" s="697">
        <f t="shared" si="0"/>
        <v>100</v>
      </c>
      <c r="F16" s="615">
        <f t="shared" si="1"/>
        <v>823.6842105263157</v>
      </c>
      <c r="G16" s="696">
        <v>76</v>
      </c>
      <c r="H16" s="693">
        <f t="shared" si="2"/>
        <v>550</v>
      </c>
      <c r="I16" s="709">
        <f t="shared" si="3"/>
        <v>723.6842105263157</v>
      </c>
      <c r="J16" s="716"/>
    </row>
    <row r="17" spans="1:10" s="563" customFormat="1" ht="24" customHeight="1">
      <c r="A17" s="108" t="s">
        <v>129</v>
      </c>
      <c r="B17" s="215">
        <v>2000</v>
      </c>
      <c r="C17" s="445">
        <v>1428</v>
      </c>
      <c r="D17" s="696">
        <v>1428</v>
      </c>
      <c r="E17" s="697">
        <f t="shared" si="0"/>
        <v>100</v>
      </c>
      <c r="F17" s="615">
        <f t="shared" si="1"/>
        <v>81.9747416762342</v>
      </c>
      <c r="G17" s="696">
        <v>1742</v>
      </c>
      <c r="H17" s="693">
        <f t="shared" si="2"/>
        <v>-314</v>
      </c>
      <c r="I17" s="709">
        <f t="shared" si="3"/>
        <v>-18.025258323765787</v>
      </c>
      <c r="J17" s="712" t="s">
        <v>120</v>
      </c>
    </row>
    <row r="18" spans="1:10" s="563" customFormat="1" ht="24" customHeight="1">
      <c r="A18" s="108" t="s">
        <v>130</v>
      </c>
      <c r="B18" s="215">
        <v>550</v>
      </c>
      <c r="C18" s="445">
        <v>728</v>
      </c>
      <c r="D18" s="696">
        <v>727</v>
      </c>
      <c r="E18" s="697">
        <f t="shared" si="0"/>
        <v>99.86263736263736</v>
      </c>
      <c r="F18" s="615">
        <f t="shared" si="1"/>
        <v>139.53934740882917</v>
      </c>
      <c r="G18" s="696">
        <v>521</v>
      </c>
      <c r="H18" s="693">
        <f t="shared" si="2"/>
        <v>206</v>
      </c>
      <c r="I18" s="709">
        <f t="shared" si="3"/>
        <v>39.53934740882917</v>
      </c>
      <c r="J18" s="717"/>
    </row>
    <row r="19" spans="1:10" s="563" customFormat="1" ht="24" customHeight="1">
      <c r="A19" s="108" t="s">
        <v>131</v>
      </c>
      <c r="B19" s="215"/>
      <c r="C19" s="445"/>
      <c r="D19" s="696"/>
      <c r="E19" s="690"/>
      <c r="F19" s="691"/>
      <c r="G19" s="696"/>
      <c r="H19" s="693">
        <f t="shared" si="2"/>
        <v>0</v>
      </c>
      <c r="I19" s="709"/>
      <c r="J19" s="718"/>
    </row>
    <row r="20" spans="1:10" s="563" customFormat="1" ht="24" customHeight="1">
      <c r="A20" s="107" t="s">
        <v>132</v>
      </c>
      <c r="B20" s="610">
        <f>SUM(B21:B28)</f>
        <v>27615</v>
      </c>
      <c r="C20" s="610">
        <f>SUM(C21:C28)</f>
        <v>27000</v>
      </c>
      <c r="D20" s="610">
        <f>SUM(D21:D28)</f>
        <v>27953</v>
      </c>
      <c r="E20" s="690">
        <f t="shared" si="0"/>
        <v>103.52962962962964</v>
      </c>
      <c r="F20" s="691">
        <f t="shared" si="1"/>
        <v>80.66545465039103</v>
      </c>
      <c r="G20" s="610">
        <f>SUM(G21:G28)</f>
        <v>34653</v>
      </c>
      <c r="H20" s="693">
        <f t="shared" si="2"/>
        <v>-6700</v>
      </c>
      <c r="I20" s="706">
        <f t="shared" si="3"/>
        <v>-19.33454534960898</v>
      </c>
      <c r="J20" s="712" t="s">
        <v>133</v>
      </c>
    </row>
    <row r="21" spans="1:10" s="563" customFormat="1" ht="24" customHeight="1">
      <c r="A21" s="108" t="s">
        <v>134</v>
      </c>
      <c r="B21" s="215">
        <v>14500</v>
      </c>
      <c r="C21" s="445">
        <v>15564</v>
      </c>
      <c r="D21" s="696">
        <v>15564</v>
      </c>
      <c r="E21" s="697">
        <f t="shared" si="0"/>
        <v>100</v>
      </c>
      <c r="F21" s="615">
        <f t="shared" si="1"/>
        <v>85.69540799471423</v>
      </c>
      <c r="G21" s="696">
        <v>18162</v>
      </c>
      <c r="H21" s="693">
        <f t="shared" si="2"/>
        <v>-2598</v>
      </c>
      <c r="I21" s="709">
        <f t="shared" si="3"/>
        <v>-14.304592005285762</v>
      </c>
      <c r="J21" s="719"/>
    </row>
    <row r="22" spans="1:10" s="563" customFormat="1" ht="24" customHeight="1">
      <c r="A22" s="108" t="s">
        <v>135</v>
      </c>
      <c r="B22" s="215">
        <v>6625</v>
      </c>
      <c r="C22" s="445">
        <v>6226</v>
      </c>
      <c r="D22" s="696">
        <v>7179</v>
      </c>
      <c r="E22" s="697">
        <f t="shared" si="0"/>
        <v>115.30677802762608</v>
      </c>
      <c r="F22" s="615">
        <f t="shared" si="1"/>
        <v>134.9943587814968</v>
      </c>
      <c r="G22" s="696">
        <v>5318</v>
      </c>
      <c r="H22" s="693">
        <f t="shared" si="2"/>
        <v>1861</v>
      </c>
      <c r="I22" s="709">
        <f t="shared" si="3"/>
        <v>34.99435878149681</v>
      </c>
      <c r="J22" s="718"/>
    </row>
    <row r="23" spans="1:10" s="563" customFormat="1" ht="24" customHeight="1">
      <c r="A23" s="108" t="s">
        <v>136</v>
      </c>
      <c r="B23" s="215">
        <v>4578</v>
      </c>
      <c r="C23" s="445">
        <v>4473</v>
      </c>
      <c r="D23" s="698">
        <v>4473</v>
      </c>
      <c r="E23" s="697">
        <f t="shared" si="0"/>
        <v>100</v>
      </c>
      <c r="F23" s="615">
        <f t="shared" si="1"/>
        <v>87.26102223956302</v>
      </c>
      <c r="G23" s="698">
        <v>5126</v>
      </c>
      <c r="H23" s="693">
        <f t="shared" si="2"/>
        <v>-653</v>
      </c>
      <c r="I23" s="709">
        <f t="shared" si="3"/>
        <v>-12.738977760436986</v>
      </c>
      <c r="J23" s="596"/>
    </row>
    <row r="24" spans="1:10" s="563" customFormat="1" ht="24" customHeight="1">
      <c r="A24" s="108" t="s">
        <v>137</v>
      </c>
      <c r="B24" s="215"/>
      <c r="C24" s="215"/>
      <c r="D24" s="699"/>
      <c r="E24" s="697"/>
      <c r="F24" s="615"/>
      <c r="G24" s="699"/>
      <c r="H24" s="693">
        <f t="shared" si="2"/>
        <v>0</v>
      </c>
      <c r="I24" s="709"/>
      <c r="J24" s="717"/>
    </row>
    <row r="25" spans="1:10" s="563" customFormat="1" ht="35.25" customHeight="1">
      <c r="A25" s="181" t="s">
        <v>138</v>
      </c>
      <c r="B25" s="215">
        <v>1800</v>
      </c>
      <c r="C25" s="215">
        <v>410</v>
      </c>
      <c r="D25" s="698">
        <v>410</v>
      </c>
      <c r="E25" s="697">
        <f t="shared" si="0"/>
        <v>100</v>
      </c>
      <c r="F25" s="615">
        <f t="shared" si="1"/>
        <v>7.521555677857274</v>
      </c>
      <c r="G25" s="698">
        <v>5451</v>
      </c>
      <c r="H25" s="693">
        <f t="shared" si="2"/>
        <v>-5041</v>
      </c>
      <c r="I25" s="709">
        <f t="shared" si="3"/>
        <v>-92.47844432214272</v>
      </c>
      <c r="J25" s="712" t="s">
        <v>133</v>
      </c>
    </row>
    <row r="26" spans="1:10" s="563" customFormat="1" ht="24" customHeight="1">
      <c r="A26" s="180" t="s">
        <v>139</v>
      </c>
      <c r="B26" s="215"/>
      <c r="C26" s="215">
        <v>86</v>
      </c>
      <c r="D26" s="699">
        <v>86</v>
      </c>
      <c r="E26" s="697">
        <f t="shared" si="0"/>
        <v>100</v>
      </c>
      <c r="F26" s="615">
        <f t="shared" si="1"/>
        <v>103.6144578313253</v>
      </c>
      <c r="G26" s="699">
        <v>83</v>
      </c>
      <c r="H26" s="693">
        <f t="shared" si="2"/>
        <v>3</v>
      </c>
      <c r="I26" s="709">
        <f t="shared" si="3"/>
        <v>3.614457831325301</v>
      </c>
      <c r="J26" s="712"/>
    </row>
    <row r="27" spans="1:10" s="563" customFormat="1" ht="24" customHeight="1">
      <c r="A27" s="180" t="s">
        <v>140</v>
      </c>
      <c r="B27" s="215">
        <v>112</v>
      </c>
      <c r="C27" s="215">
        <v>112</v>
      </c>
      <c r="D27" s="699">
        <v>112</v>
      </c>
      <c r="E27" s="697">
        <f t="shared" si="0"/>
        <v>100</v>
      </c>
      <c r="F27" s="615">
        <f t="shared" si="1"/>
        <v>38.095238095238095</v>
      </c>
      <c r="G27" s="699">
        <v>294</v>
      </c>
      <c r="H27" s="693">
        <f t="shared" si="2"/>
        <v>-182</v>
      </c>
      <c r="I27" s="709">
        <f t="shared" si="3"/>
        <v>-61.904761904761905</v>
      </c>
      <c r="J27" s="712"/>
    </row>
    <row r="28" spans="1:10" ht="24" customHeight="1">
      <c r="A28" s="700" t="s">
        <v>141</v>
      </c>
      <c r="B28" s="701"/>
      <c r="C28" s="702">
        <v>129</v>
      </c>
      <c r="D28" s="703">
        <v>129</v>
      </c>
      <c r="E28" s="697">
        <f t="shared" si="0"/>
        <v>100</v>
      </c>
      <c r="F28" s="615">
        <f t="shared" si="1"/>
        <v>58.9041095890411</v>
      </c>
      <c r="G28" s="703">
        <v>219</v>
      </c>
      <c r="H28" s="693">
        <f t="shared" si="2"/>
        <v>-90</v>
      </c>
      <c r="I28" s="709">
        <f t="shared" si="3"/>
        <v>-41.0958904109589</v>
      </c>
      <c r="J28" s="712" t="s">
        <v>120</v>
      </c>
    </row>
    <row r="29" ht="24" customHeight="1"/>
    <row r="30" ht="19.5" customHeight="1"/>
    <row r="31" ht="19.5" customHeight="1">
      <c r="J31" s="4" t="s">
        <v>142</v>
      </c>
    </row>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sheetData>
  <sheetProtection/>
  <mergeCells count="1">
    <mergeCell ref="A1:J1"/>
  </mergeCells>
  <printOptions horizontalCentered="1"/>
  <pageMargins left="0.9842519685039371" right="0.9842519685039371" top="0.9842519685039371" bottom="0.9842519685039371"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indexed="10"/>
  </sheetPr>
  <dimension ref="A1:I207"/>
  <sheetViews>
    <sheetView showGridLines="0" showZeros="0" zoomScale="70" zoomScaleNormal="70" workbookViewId="0" topLeftCell="A1">
      <pane xSplit="1" ySplit="3" topLeftCell="B139" activePane="bottomRight" state="frozen"/>
      <selection pane="bottomRight" activeCell="E45" sqref="E45"/>
    </sheetView>
  </sheetViews>
  <sheetFormatPr defaultColWidth="9.00390625" defaultRowHeight="14.25"/>
  <cols>
    <col min="1" max="1" width="36.25390625" style="629" customWidth="1"/>
    <col min="2" max="2" width="10.50390625" style="630" customWidth="1"/>
    <col min="3" max="3" width="10.125" style="630" customWidth="1"/>
    <col min="4" max="4" width="10.375" style="631" customWidth="1"/>
    <col min="5" max="5" width="12.50390625" style="632" customWidth="1"/>
    <col min="6" max="7" width="13.875" style="633" hidden="1" customWidth="1"/>
    <col min="8" max="8" width="10.25390625" style="632" customWidth="1"/>
    <col min="9" max="9" width="24.50390625" style="634" customWidth="1"/>
    <col min="10" max="16384" width="9.00390625" style="634" customWidth="1"/>
  </cols>
  <sheetData>
    <row r="1" s="622" customFormat="1" ht="40.5" customHeight="1">
      <c r="A1" s="622" t="s">
        <v>143</v>
      </c>
    </row>
    <row r="2" spans="1:9" s="623" customFormat="1" ht="18" customHeight="1">
      <c r="A2" s="635" t="s">
        <v>144</v>
      </c>
      <c r="B2" s="636"/>
      <c r="C2" s="636"/>
      <c r="D2" s="637"/>
      <c r="E2" s="638"/>
      <c r="F2" s="639"/>
      <c r="G2" s="639"/>
      <c r="H2" s="638"/>
      <c r="I2" s="660" t="s">
        <v>103</v>
      </c>
    </row>
    <row r="3" spans="1:9" s="624" customFormat="1" ht="37.5" customHeight="1">
      <c r="A3" s="640" t="s">
        <v>145</v>
      </c>
      <c r="B3" s="641" t="s">
        <v>146</v>
      </c>
      <c r="C3" s="641" t="s">
        <v>147</v>
      </c>
      <c r="D3" s="642" t="s">
        <v>148</v>
      </c>
      <c r="E3" s="643" t="s">
        <v>149</v>
      </c>
      <c r="F3" s="644" t="s">
        <v>110</v>
      </c>
      <c r="G3" s="645" t="s">
        <v>111</v>
      </c>
      <c r="H3" s="416" t="s">
        <v>112</v>
      </c>
      <c r="I3" s="661" t="s">
        <v>113</v>
      </c>
    </row>
    <row r="4" spans="1:9" s="625" customFormat="1" ht="18" customHeight="1">
      <c r="A4" s="230" t="s">
        <v>150</v>
      </c>
      <c r="B4" s="646">
        <f>B5+B30+B33+B41+B50+B55+B62+B81+B95+B106+B113+B123+B129+B135+B139+B147+B152+B155+B157+B164+B162</f>
        <v>329267</v>
      </c>
      <c r="C4" s="646">
        <f>C5+C30+C33+C41+C50+C55+C62+C81+C95+C106+C113+C123+C129+C135+C139+C147+C152+C155+C157+C164+C162</f>
        <v>320898</v>
      </c>
      <c r="D4" s="647">
        <f>C4/B4*100</f>
        <v>97.45829372515314</v>
      </c>
      <c r="E4" s="648">
        <f>C4/F4*100</f>
        <v>132.49845162888641</v>
      </c>
      <c r="F4" s="649">
        <f>F5+F30+F33+F41+F50+F55+F62+F81+F95+F106+F113+F123+F129+F135+F139+F147+F152+F155+F162+F164</f>
        <v>242190</v>
      </c>
      <c r="G4" s="650">
        <f>C4-F4</f>
        <v>78708</v>
      </c>
      <c r="H4" s="651">
        <f>(C4-F4)/F4*100</f>
        <v>32.49845162888641</v>
      </c>
      <c r="I4" s="662"/>
    </row>
    <row r="5" spans="1:9" s="625" customFormat="1" ht="18" customHeight="1">
      <c r="A5" s="230" t="s">
        <v>151</v>
      </c>
      <c r="B5" s="646">
        <f>SUM(B6:B29)</f>
        <v>32025</v>
      </c>
      <c r="C5" s="646">
        <f>SUM(C6:C29)</f>
        <v>32023</v>
      </c>
      <c r="D5" s="647">
        <f aca="true" t="shared" si="0" ref="D5:D70">C5/B5*100</f>
        <v>99.99375487900079</v>
      </c>
      <c r="E5" s="648">
        <f>C5/F5*100</f>
        <v>159.04147007698037</v>
      </c>
      <c r="F5" s="649">
        <f>SUM(F6:F27)</f>
        <v>20135</v>
      </c>
      <c r="G5" s="650">
        <f>C5-F5</f>
        <v>11888</v>
      </c>
      <c r="H5" s="651">
        <f>(C5-F5)/F5*100</f>
        <v>59.04147007698038</v>
      </c>
      <c r="I5" s="663" t="s">
        <v>152</v>
      </c>
    </row>
    <row r="6" spans="1:9" s="626" customFormat="1" ht="18" customHeight="1">
      <c r="A6" s="652" t="s">
        <v>153</v>
      </c>
      <c r="B6" s="653">
        <v>545</v>
      </c>
      <c r="C6" s="653">
        <v>545</v>
      </c>
      <c r="D6" s="654">
        <f t="shared" si="0"/>
        <v>100</v>
      </c>
      <c r="E6" s="655">
        <f aca="true" t="shared" si="1" ref="E6:E27">C6/F6*100</f>
        <v>138.676844783715</v>
      </c>
      <c r="F6" s="653">
        <v>393</v>
      </c>
      <c r="G6" s="656">
        <f aca="true" t="shared" si="2" ref="G6:G47">C6-F6</f>
        <v>152</v>
      </c>
      <c r="H6" s="657"/>
      <c r="I6" s="664"/>
    </row>
    <row r="7" spans="1:9" s="626" customFormat="1" ht="18" customHeight="1">
      <c r="A7" s="652" t="s">
        <v>154</v>
      </c>
      <c r="B7" s="653">
        <v>331</v>
      </c>
      <c r="C7" s="653">
        <v>331</v>
      </c>
      <c r="D7" s="654">
        <f t="shared" si="0"/>
        <v>100</v>
      </c>
      <c r="E7" s="655">
        <f t="shared" si="1"/>
        <v>85.30927835051546</v>
      </c>
      <c r="F7" s="653">
        <v>388</v>
      </c>
      <c r="G7" s="656">
        <f t="shared" si="2"/>
        <v>-57</v>
      </c>
      <c r="H7" s="657"/>
      <c r="I7" s="664"/>
    </row>
    <row r="8" spans="1:9" s="626" customFormat="1" ht="18" customHeight="1">
      <c r="A8" s="652" t="s">
        <v>155</v>
      </c>
      <c r="B8" s="653">
        <v>16386</v>
      </c>
      <c r="C8" s="653">
        <v>16386</v>
      </c>
      <c r="D8" s="654">
        <f t="shared" si="0"/>
        <v>100</v>
      </c>
      <c r="E8" s="655">
        <f t="shared" si="1"/>
        <v>179.23867862612119</v>
      </c>
      <c r="F8" s="653">
        <v>9142</v>
      </c>
      <c r="G8" s="656">
        <f t="shared" si="2"/>
        <v>7244</v>
      </c>
      <c r="H8" s="657"/>
      <c r="I8" s="664"/>
    </row>
    <row r="9" spans="1:9" s="626" customFormat="1" ht="18" customHeight="1">
      <c r="A9" s="652" t="s">
        <v>156</v>
      </c>
      <c r="B9" s="653">
        <v>456</v>
      </c>
      <c r="C9" s="653">
        <v>456</v>
      </c>
      <c r="D9" s="654">
        <f t="shared" si="0"/>
        <v>100</v>
      </c>
      <c r="E9" s="655">
        <f t="shared" si="1"/>
        <v>102.24215246636771</v>
      </c>
      <c r="F9" s="653">
        <v>446</v>
      </c>
      <c r="G9" s="656">
        <f t="shared" si="2"/>
        <v>10</v>
      </c>
      <c r="H9" s="657"/>
      <c r="I9" s="664"/>
    </row>
    <row r="10" spans="1:9" s="626" customFormat="1" ht="18" customHeight="1">
      <c r="A10" s="652" t="s">
        <v>157</v>
      </c>
      <c r="B10" s="653">
        <v>617</v>
      </c>
      <c r="C10" s="653">
        <v>617</v>
      </c>
      <c r="D10" s="654">
        <f t="shared" si="0"/>
        <v>100</v>
      </c>
      <c r="E10" s="655">
        <f t="shared" si="1"/>
        <v>151.5970515970516</v>
      </c>
      <c r="F10" s="653">
        <v>407</v>
      </c>
      <c r="G10" s="656">
        <f t="shared" si="2"/>
        <v>210</v>
      </c>
      <c r="H10" s="657"/>
      <c r="I10" s="664"/>
    </row>
    <row r="11" spans="1:9" s="626" customFormat="1" ht="18" customHeight="1">
      <c r="A11" s="652" t="s">
        <v>158</v>
      </c>
      <c r="B11" s="653">
        <v>1312</v>
      </c>
      <c r="C11" s="653">
        <v>1312</v>
      </c>
      <c r="D11" s="654">
        <f t="shared" si="0"/>
        <v>100</v>
      </c>
      <c r="E11" s="655">
        <f t="shared" si="1"/>
        <v>107.18954248366013</v>
      </c>
      <c r="F11" s="653">
        <v>1224</v>
      </c>
      <c r="G11" s="656">
        <f t="shared" si="2"/>
        <v>88</v>
      </c>
      <c r="H11" s="657"/>
      <c r="I11" s="664"/>
    </row>
    <row r="12" spans="1:9" s="626" customFormat="1" ht="18" customHeight="1">
      <c r="A12" s="652" t="s">
        <v>159</v>
      </c>
      <c r="B12" s="653">
        <v>1800</v>
      </c>
      <c r="C12" s="653">
        <v>1800</v>
      </c>
      <c r="D12" s="654">
        <f t="shared" si="0"/>
        <v>100</v>
      </c>
      <c r="E12" s="655"/>
      <c r="F12" s="653"/>
      <c r="G12" s="656"/>
      <c r="H12" s="657"/>
      <c r="I12" s="664"/>
    </row>
    <row r="13" spans="1:9" s="626" customFormat="1" ht="18" customHeight="1">
      <c r="A13" s="652" t="s">
        <v>160</v>
      </c>
      <c r="B13" s="653">
        <v>236</v>
      </c>
      <c r="C13" s="653">
        <v>236</v>
      </c>
      <c r="D13" s="654">
        <f t="shared" si="0"/>
        <v>100</v>
      </c>
      <c r="E13" s="655">
        <f t="shared" si="1"/>
        <v>94.02390438247012</v>
      </c>
      <c r="F13" s="653">
        <v>251</v>
      </c>
      <c r="G13" s="656">
        <f t="shared" si="2"/>
        <v>-15</v>
      </c>
      <c r="H13" s="657"/>
      <c r="I13" s="664"/>
    </row>
    <row r="14" spans="1:9" s="626" customFormat="1" ht="18" customHeight="1">
      <c r="A14" s="652" t="s">
        <v>161</v>
      </c>
      <c r="B14" s="653">
        <v>120</v>
      </c>
      <c r="C14" s="653">
        <v>120</v>
      </c>
      <c r="D14" s="654">
        <f t="shared" si="0"/>
        <v>100</v>
      </c>
      <c r="E14" s="655">
        <f t="shared" si="1"/>
        <v>133.33333333333331</v>
      </c>
      <c r="F14" s="653">
        <v>90</v>
      </c>
      <c r="G14" s="656">
        <f t="shared" si="2"/>
        <v>30</v>
      </c>
      <c r="H14" s="657"/>
      <c r="I14" s="664"/>
    </row>
    <row r="15" spans="1:9" s="626" customFormat="1" ht="18" customHeight="1">
      <c r="A15" s="652" t="s">
        <v>162</v>
      </c>
      <c r="B15" s="653">
        <v>1905</v>
      </c>
      <c r="C15" s="653">
        <v>1905</v>
      </c>
      <c r="D15" s="654">
        <f t="shared" si="0"/>
        <v>100</v>
      </c>
      <c r="E15" s="655">
        <f t="shared" si="1"/>
        <v>141.2157153446998</v>
      </c>
      <c r="F15" s="653">
        <v>1349</v>
      </c>
      <c r="G15" s="656">
        <f t="shared" si="2"/>
        <v>556</v>
      </c>
      <c r="H15" s="657"/>
      <c r="I15" s="664"/>
    </row>
    <row r="16" spans="1:9" s="626" customFormat="1" ht="18" customHeight="1">
      <c r="A16" s="652" t="s">
        <v>163</v>
      </c>
      <c r="B16" s="653">
        <v>844</v>
      </c>
      <c r="C16" s="653">
        <v>844</v>
      </c>
      <c r="D16" s="654">
        <f t="shared" si="0"/>
        <v>100</v>
      </c>
      <c r="E16" s="655">
        <f t="shared" si="1"/>
        <v>133.1230283911672</v>
      </c>
      <c r="F16" s="653">
        <v>634</v>
      </c>
      <c r="G16" s="656">
        <f t="shared" si="2"/>
        <v>210</v>
      </c>
      <c r="H16" s="657"/>
      <c r="I16" s="664"/>
    </row>
    <row r="17" spans="1:9" s="626" customFormat="1" ht="18" customHeight="1">
      <c r="A17" s="652" t="s">
        <v>164</v>
      </c>
      <c r="B17" s="653"/>
      <c r="C17" s="653"/>
      <c r="D17" s="654"/>
      <c r="E17" s="655">
        <f t="shared" si="1"/>
        <v>0</v>
      </c>
      <c r="F17" s="653">
        <v>1213</v>
      </c>
      <c r="G17" s="656">
        <f t="shared" si="2"/>
        <v>-1213</v>
      </c>
      <c r="H17" s="657"/>
      <c r="I17" s="665"/>
    </row>
    <row r="18" spans="1:9" s="626" customFormat="1" ht="18" customHeight="1">
      <c r="A18" s="652" t="s">
        <v>165</v>
      </c>
      <c r="B18" s="653"/>
      <c r="C18" s="653"/>
      <c r="D18" s="654"/>
      <c r="E18" s="655">
        <f t="shared" si="1"/>
        <v>0</v>
      </c>
      <c r="F18" s="653">
        <v>454</v>
      </c>
      <c r="G18" s="656">
        <f t="shared" si="2"/>
        <v>-454</v>
      </c>
      <c r="H18" s="657"/>
      <c r="I18" s="665"/>
    </row>
    <row r="19" spans="1:9" s="626" customFormat="1" ht="18" customHeight="1">
      <c r="A19" s="652" t="s">
        <v>166</v>
      </c>
      <c r="B19" s="653"/>
      <c r="C19" s="653"/>
      <c r="D19" s="654"/>
      <c r="E19" s="655">
        <f t="shared" si="1"/>
        <v>0</v>
      </c>
      <c r="F19" s="653">
        <v>10</v>
      </c>
      <c r="G19" s="656">
        <f t="shared" si="2"/>
        <v>-10</v>
      </c>
      <c r="H19" s="657"/>
      <c r="I19" s="664"/>
    </row>
    <row r="20" spans="1:9" s="626" customFormat="1" ht="18" customHeight="1">
      <c r="A20" s="652" t="s">
        <v>167</v>
      </c>
      <c r="B20" s="653">
        <v>102</v>
      </c>
      <c r="C20" s="653">
        <v>102</v>
      </c>
      <c r="D20" s="654">
        <f t="shared" si="0"/>
        <v>100</v>
      </c>
      <c r="E20" s="655">
        <f t="shared" si="1"/>
        <v>100</v>
      </c>
      <c r="F20" s="653">
        <v>102</v>
      </c>
      <c r="G20" s="656">
        <f t="shared" si="2"/>
        <v>0</v>
      </c>
      <c r="H20" s="657"/>
      <c r="I20" s="664"/>
    </row>
    <row r="21" spans="1:9" s="626" customFormat="1" ht="18" customHeight="1">
      <c r="A21" s="652" t="s">
        <v>168</v>
      </c>
      <c r="B21" s="653">
        <v>65</v>
      </c>
      <c r="C21" s="653">
        <v>65</v>
      </c>
      <c r="D21" s="654">
        <f t="shared" si="0"/>
        <v>100</v>
      </c>
      <c r="E21" s="655">
        <f t="shared" si="1"/>
        <v>118.18181818181819</v>
      </c>
      <c r="F21" s="653">
        <v>55</v>
      </c>
      <c r="G21" s="656">
        <f t="shared" si="2"/>
        <v>10</v>
      </c>
      <c r="H21" s="657"/>
      <c r="I21" s="664"/>
    </row>
    <row r="22" spans="1:9" s="626" customFormat="1" ht="18" customHeight="1">
      <c r="A22" s="652" t="s">
        <v>169</v>
      </c>
      <c r="B22" s="653">
        <v>981</v>
      </c>
      <c r="C22" s="653">
        <v>981</v>
      </c>
      <c r="D22" s="654">
        <f t="shared" si="0"/>
        <v>100</v>
      </c>
      <c r="E22" s="655">
        <f t="shared" si="1"/>
        <v>111.09852774631936</v>
      </c>
      <c r="F22" s="653">
        <v>883</v>
      </c>
      <c r="G22" s="656">
        <f t="shared" si="2"/>
        <v>98</v>
      </c>
      <c r="H22" s="657"/>
      <c r="I22" s="664"/>
    </row>
    <row r="23" spans="1:9" ht="18" customHeight="1">
      <c r="A23" s="652" t="s">
        <v>170</v>
      </c>
      <c r="B23" s="653">
        <v>1373</v>
      </c>
      <c r="C23" s="653">
        <v>1373</v>
      </c>
      <c r="D23" s="654">
        <f t="shared" si="0"/>
        <v>100</v>
      </c>
      <c r="E23" s="655">
        <f t="shared" si="1"/>
        <v>107.60188087774294</v>
      </c>
      <c r="F23" s="653">
        <v>1276</v>
      </c>
      <c r="G23" s="656">
        <f t="shared" si="2"/>
        <v>97</v>
      </c>
      <c r="H23" s="657"/>
      <c r="I23" s="663"/>
    </row>
    <row r="24" spans="1:9" ht="18" customHeight="1">
      <c r="A24" s="652" t="s">
        <v>171</v>
      </c>
      <c r="B24" s="653">
        <v>1049</v>
      </c>
      <c r="C24" s="653">
        <v>1049</v>
      </c>
      <c r="D24" s="654">
        <f t="shared" si="0"/>
        <v>100</v>
      </c>
      <c r="E24" s="655">
        <f t="shared" si="1"/>
        <v>93.5771632471008</v>
      </c>
      <c r="F24" s="653">
        <v>1121</v>
      </c>
      <c r="G24" s="656">
        <f t="shared" si="2"/>
        <v>-72</v>
      </c>
      <c r="H24" s="657"/>
      <c r="I24" s="663"/>
    </row>
    <row r="25" spans="1:9" ht="18" customHeight="1">
      <c r="A25" s="652" t="s">
        <v>172</v>
      </c>
      <c r="B25" s="653">
        <v>717</v>
      </c>
      <c r="C25" s="653">
        <v>717</v>
      </c>
      <c r="D25" s="654">
        <f t="shared" si="0"/>
        <v>100</v>
      </c>
      <c r="E25" s="655">
        <f t="shared" si="1"/>
        <v>163.6986301369863</v>
      </c>
      <c r="F25" s="653">
        <v>438</v>
      </c>
      <c r="G25" s="656">
        <f t="shared" si="2"/>
        <v>279</v>
      </c>
      <c r="H25" s="657"/>
      <c r="I25" s="663"/>
    </row>
    <row r="26" spans="1:9" s="626" customFormat="1" ht="18" customHeight="1">
      <c r="A26" s="652" t="s">
        <v>173</v>
      </c>
      <c r="B26" s="653">
        <v>184</v>
      </c>
      <c r="C26" s="653">
        <v>182</v>
      </c>
      <c r="D26" s="654">
        <f t="shared" si="0"/>
        <v>98.91304347826086</v>
      </c>
      <c r="E26" s="655">
        <f t="shared" si="1"/>
        <v>118.18181818181819</v>
      </c>
      <c r="F26" s="653">
        <v>154</v>
      </c>
      <c r="G26" s="656">
        <f t="shared" si="2"/>
        <v>28</v>
      </c>
      <c r="H26" s="657"/>
      <c r="I26" s="664"/>
    </row>
    <row r="27" spans="1:9" s="626" customFormat="1" ht="18" customHeight="1">
      <c r="A27" s="652" t="s">
        <v>174</v>
      </c>
      <c r="B27" s="653">
        <v>106</v>
      </c>
      <c r="C27" s="653">
        <v>106</v>
      </c>
      <c r="D27" s="654">
        <f t="shared" si="0"/>
        <v>100</v>
      </c>
      <c r="E27" s="655">
        <f t="shared" si="1"/>
        <v>100.95238095238095</v>
      </c>
      <c r="F27" s="653">
        <v>105</v>
      </c>
      <c r="G27" s="656">
        <f t="shared" si="2"/>
        <v>1</v>
      </c>
      <c r="H27" s="657"/>
      <c r="I27" s="664"/>
    </row>
    <row r="28" spans="1:9" s="626" customFormat="1" ht="18" customHeight="1">
      <c r="A28" s="652" t="s">
        <v>175</v>
      </c>
      <c r="B28" s="653">
        <v>2891</v>
      </c>
      <c r="C28" s="653">
        <v>2891</v>
      </c>
      <c r="D28" s="654">
        <f t="shared" si="0"/>
        <v>100</v>
      </c>
      <c r="E28" s="655"/>
      <c r="F28" s="653"/>
      <c r="G28" s="656"/>
      <c r="H28" s="657"/>
      <c r="I28" s="664"/>
    </row>
    <row r="29" spans="1:9" s="626" customFormat="1" ht="18" customHeight="1">
      <c r="A29" s="652" t="s">
        <v>176</v>
      </c>
      <c r="B29" s="653">
        <v>5</v>
      </c>
      <c r="C29" s="653">
        <v>5</v>
      </c>
      <c r="D29" s="654">
        <f t="shared" si="0"/>
        <v>100</v>
      </c>
      <c r="E29" s="655"/>
      <c r="F29" s="653"/>
      <c r="G29" s="656"/>
      <c r="H29" s="657"/>
      <c r="I29" s="664"/>
    </row>
    <row r="30" spans="1:9" s="627" customFormat="1" ht="18" customHeight="1">
      <c r="A30" s="230" t="s">
        <v>177</v>
      </c>
      <c r="B30" s="646">
        <f>SUM(B31:B32)</f>
        <v>263</v>
      </c>
      <c r="C30" s="646">
        <f>SUM(C31:C32)</f>
        <v>263</v>
      </c>
      <c r="D30" s="647">
        <f t="shared" si="0"/>
        <v>100</v>
      </c>
      <c r="E30" s="648">
        <f aca="true" t="shared" si="3" ref="E30:E38">C30/F30*100</f>
        <v>147.75280898876403</v>
      </c>
      <c r="F30" s="649">
        <f>SUM(F31:F32)</f>
        <v>178</v>
      </c>
      <c r="G30" s="650">
        <f aca="true" t="shared" si="4" ref="G30:G38">C30-F30</f>
        <v>85</v>
      </c>
      <c r="H30" s="651">
        <f>(C30-F30)/F30*100</f>
        <v>47.752808988764045</v>
      </c>
      <c r="I30" s="666" t="s">
        <v>152</v>
      </c>
    </row>
    <row r="31" spans="1:9" s="626" customFormat="1" ht="18" customHeight="1">
      <c r="A31" s="652" t="s">
        <v>178</v>
      </c>
      <c r="B31" s="653">
        <v>80</v>
      </c>
      <c r="C31" s="653">
        <v>80</v>
      </c>
      <c r="D31" s="654">
        <f t="shared" si="0"/>
        <v>100</v>
      </c>
      <c r="E31" s="655">
        <f t="shared" si="3"/>
        <v>100</v>
      </c>
      <c r="F31" s="653">
        <v>80</v>
      </c>
      <c r="G31" s="656">
        <f t="shared" si="4"/>
        <v>0</v>
      </c>
      <c r="H31" s="657"/>
      <c r="I31" s="664"/>
    </row>
    <row r="32" spans="1:9" s="626" customFormat="1" ht="18" customHeight="1">
      <c r="A32" s="652" t="s">
        <v>179</v>
      </c>
      <c r="B32" s="653">
        <v>183</v>
      </c>
      <c r="C32" s="653">
        <v>183</v>
      </c>
      <c r="D32" s="654">
        <f t="shared" si="0"/>
        <v>100</v>
      </c>
      <c r="E32" s="655">
        <f t="shared" si="3"/>
        <v>186.73469387755102</v>
      </c>
      <c r="F32" s="653">
        <v>98</v>
      </c>
      <c r="G32" s="656">
        <f t="shared" si="4"/>
        <v>85</v>
      </c>
      <c r="H32" s="657"/>
      <c r="I32" s="664"/>
    </row>
    <row r="33" spans="1:9" s="625" customFormat="1" ht="27" customHeight="1">
      <c r="A33" s="230" t="s">
        <v>180</v>
      </c>
      <c r="B33" s="646">
        <f>SUM(B34:B40)</f>
        <v>19602</v>
      </c>
      <c r="C33" s="646">
        <f>SUM(C34:C40)</f>
        <v>19602</v>
      </c>
      <c r="D33" s="647">
        <f t="shared" si="0"/>
        <v>100</v>
      </c>
      <c r="E33" s="648">
        <f t="shared" si="3"/>
        <v>158.52810351799434</v>
      </c>
      <c r="F33" s="649">
        <f>SUM(F34:F40)</f>
        <v>12365</v>
      </c>
      <c r="G33" s="650">
        <f t="shared" si="4"/>
        <v>7237</v>
      </c>
      <c r="H33" s="651">
        <f>(C33-F33)/F33*100</f>
        <v>58.52810351799433</v>
      </c>
      <c r="I33" s="663" t="s">
        <v>181</v>
      </c>
    </row>
    <row r="34" spans="1:9" s="626" customFormat="1" ht="18" customHeight="1">
      <c r="A34" s="652" t="s">
        <v>182</v>
      </c>
      <c r="B34" s="653"/>
      <c r="C34" s="653"/>
      <c r="D34" s="654"/>
      <c r="E34" s="655">
        <f t="shared" si="3"/>
        <v>0</v>
      </c>
      <c r="F34" s="653">
        <v>466</v>
      </c>
      <c r="G34" s="656">
        <f t="shared" si="4"/>
        <v>-466</v>
      </c>
      <c r="H34" s="657"/>
      <c r="I34" s="664"/>
    </row>
    <row r="35" spans="1:9" s="626" customFormat="1" ht="18" customHeight="1">
      <c r="A35" s="652" t="s">
        <v>183</v>
      </c>
      <c r="B35" s="653">
        <v>18007</v>
      </c>
      <c r="C35" s="653">
        <v>18007</v>
      </c>
      <c r="D35" s="654">
        <f t="shared" si="0"/>
        <v>100</v>
      </c>
      <c r="E35" s="655">
        <f t="shared" si="3"/>
        <v>165.65777368905245</v>
      </c>
      <c r="F35" s="653">
        <v>10870</v>
      </c>
      <c r="G35" s="656">
        <f t="shared" si="4"/>
        <v>7137</v>
      </c>
      <c r="H35" s="657"/>
      <c r="I35" s="664"/>
    </row>
    <row r="36" spans="1:9" s="626" customFormat="1" ht="18" customHeight="1">
      <c r="A36" s="652" t="s">
        <v>184</v>
      </c>
      <c r="B36" s="653">
        <v>90</v>
      </c>
      <c r="C36" s="653">
        <v>90</v>
      </c>
      <c r="D36" s="654">
        <f t="shared" si="0"/>
        <v>100</v>
      </c>
      <c r="E36" s="655">
        <f t="shared" si="3"/>
        <v>155.17241379310346</v>
      </c>
      <c r="F36" s="653">
        <v>58</v>
      </c>
      <c r="G36" s="656">
        <f t="shared" si="4"/>
        <v>32</v>
      </c>
      <c r="H36" s="657"/>
      <c r="I36" s="664"/>
    </row>
    <row r="37" spans="1:9" s="626" customFormat="1" ht="18" customHeight="1">
      <c r="A37" s="652" t="s">
        <v>185</v>
      </c>
      <c r="B37" s="653">
        <v>569</v>
      </c>
      <c r="C37" s="653">
        <v>569</v>
      </c>
      <c r="D37" s="654">
        <f t="shared" si="0"/>
        <v>100</v>
      </c>
      <c r="E37" s="655">
        <f t="shared" si="3"/>
        <v>241.10169491525423</v>
      </c>
      <c r="F37" s="653">
        <v>236</v>
      </c>
      <c r="G37" s="656">
        <f t="shared" si="4"/>
        <v>333</v>
      </c>
      <c r="H37" s="657"/>
      <c r="I37" s="664"/>
    </row>
    <row r="38" spans="1:9" s="626" customFormat="1" ht="18" customHeight="1">
      <c r="A38" s="652" t="s">
        <v>186</v>
      </c>
      <c r="B38" s="653">
        <v>936</v>
      </c>
      <c r="C38" s="653">
        <v>936</v>
      </c>
      <c r="D38" s="654">
        <f t="shared" si="0"/>
        <v>100</v>
      </c>
      <c r="E38" s="655">
        <f t="shared" si="3"/>
        <v>128.21917808219177</v>
      </c>
      <c r="F38" s="653">
        <v>730</v>
      </c>
      <c r="G38" s="656">
        <f t="shared" si="4"/>
        <v>206</v>
      </c>
      <c r="H38" s="657"/>
      <c r="I38" s="664"/>
    </row>
    <row r="39" spans="1:9" s="626" customFormat="1" ht="18" customHeight="1">
      <c r="A39" s="652" t="s">
        <v>187</v>
      </c>
      <c r="B39" s="653"/>
      <c r="C39" s="653"/>
      <c r="D39" s="654"/>
      <c r="E39" s="655">
        <f aca="true" t="shared" si="5" ref="E39:E53">C39/F39*100</f>
        <v>0</v>
      </c>
      <c r="F39" s="653">
        <v>5</v>
      </c>
      <c r="G39" s="656">
        <f t="shared" si="2"/>
        <v>-5</v>
      </c>
      <c r="H39" s="657"/>
      <c r="I39" s="664"/>
    </row>
    <row r="40" spans="1:9" s="626" customFormat="1" ht="18" customHeight="1">
      <c r="A40" s="652" t="s">
        <v>188</v>
      </c>
      <c r="B40" s="653"/>
      <c r="C40" s="653"/>
      <c r="D40" s="654"/>
      <c r="E40" s="655"/>
      <c r="F40" s="658">
        <v>0</v>
      </c>
      <c r="G40" s="656">
        <f t="shared" si="2"/>
        <v>0</v>
      </c>
      <c r="H40" s="657"/>
      <c r="I40" s="664"/>
    </row>
    <row r="41" spans="1:9" s="627" customFormat="1" ht="18" customHeight="1">
      <c r="A41" s="230" t="s">
        <v>189</v>
      </c>
      <c r="B41" s="646">
        <f>SUM(B42:B49)</f>
        <v>68201</v>
      </c>
      <c r="C41" s="646">
        <f>SUM(C42:C49)</f>
        <v>64936</v>
      </c>
      <c r="D41" s="647">
        <f t="shared" si="0"/>
        <v>95.21268016597998</v>
      </c>
      <c r="E41" s="648">
        <f t="shared" si="5"/>
        <v>107.73467830241896</v>
      </c>
      <c r="F41" s="649">
        <f>SUM(F42:F49)</f>
        <v>60274</v>
      </c>
      <c r="G41" s="650">
        <f t="shared" si="2"/>
        <v>4662</v>
      </c>
      <c r="H41" s="651">
        <f>(C41-F41)/F41*100</f>
        <v>7.734678302418953</v>
      </c>
      <c r="I41" s="667"/>
    </row>
    <row r="42" spans="1:9" s="626" customFormat="1" ht="18" customHeight="1">
      <c r="A42" s="652" t="s">
        <v>190</v>
      </c>
      <c r="B42" s="653">
        <v>120</v>
      </c>
      <c r="C42" s="653">
        <v>120</v>
      </c>
      <c r="D42" s="654">
        <f t="shared" si="0"/>
        <v>100</v>
      </c>
      <c r="E42" s="655">
        <f t="shared" si="5"/>
        <v>63.1578947368421</v>
      </c>
      <c r="F42" s="653">
        <v>190</v>
      </c>
      <c r="G42" s="656">
        <f t="shared" si="2"/>
        <v>-70</v>
      </c>
      <c r="H42" s="657"/>
      <c r="I42" s="664"/>
    </row>
    <row r="43" spans="1:9" s="626" customFormat="1" ht="18" customHeight="1">
      <c r="A43" s="652" t="s">
        <v>191</v>
      </c>
      <c r="B43" s="653">
        <v>51631</v>
      </c>
      <c r="C43" s="653">
        <v>50892</v>
      </c>
      <c r="D43" s="654">
        <f t="shared" si="0"/>
        <v>98.5686893532955</v>
      </c>
      <c r="E43" s="655">
        <f t="shared" si="5"/>
        <v>99.13124780864078</v>
      </c>
      <c r="F43" s="653">
        <v>51338</v>
      </c>
      <c r="G43" s="656">
        <f t="shared" si="2"/>
        <v>-446</v>
      </c>
      <c r="H43" s="657"/>
      <c r="I43" s="664"/>
    </row>
    <row r="44" spans="1:9" s="626" customFormat="1" ht="18" customHeight="1">
      <c r="A44" s="652" t="s">
        <v>192</v>
      </c>
      <c r="B44" s="653">
        <v>2184</v>
      </c>
      <c r="C44" s="653">
        <v>2184</v>
      </c>
      <c r="D44" s="654">
        <f t="shared" si="0"/>
        <v>100</v>
      </c>
      <c r="E44" s="655">
        <f t="shared" si="5"/>
        <v>109.47368421052633</v>
      </c>
      <c r="F44" s="653">
        <v>1995</v>
      </c>
      <c r="G44" s="656">
        <f t="shared" si="2"/>
        <v>189</v>
      </c>
      <c r="H44" s="657"/>
      <c r="I44" s="664"/>
    </row>
    <row r="45" spans="1:9" s="626" customFormat="1" ht="18" customHeight="1">
      <c r="A45" s="652" t="s">
        <v>193</v>
      </c>
      <c r="B45" s="653">
        <v>17</v>
      </c>
      <c r="C45" s="653">
        <v>17</v>
      </c>
      <c r="D45" s="654">
        <f t="shared" si="0"/>
        <v>100</v>
      </c>
      <c r="E45" s="655">
        <f t="shared" si="5"/>
        <v>100</v>
      </c>
      <c r="F45" s="653">
        <v>17</v>
      </c>
      <c r="G45" s="656">
        <f t="shared" si="2"/>
        <v>0</v>
      </c>
      <c r="H45" s="657"/>
      <c r="I45" s="664"/>
    </row>
    <row r="46" spans="1:9" s="626" customFormat="1" ht="18" customHeight="1">
      <c r="A46" s="652" t="s">
        <v>194</v>
      </c>
      <c r="B46" s="653">
        <v>231</v>
      </c>
      <c r="C46" s="653">
        <v>231</v>
      </c>
      <c r="D46" s="654">
        <f t="shared" si="0"/>
        <v>100</v>
      </c>
      <c r="E46" s="655">
        <f t="shared" si="5"/>
        <v>97.05882352941177</v>
      </c>
      <c r="F46" s="653">
        <v>238</v>
      </c>
      <c r="G46" s="656">
        <f t="shared" si="2"/>
        <v>-7</v>
      </c>
      <c r="H46" s="657"/>
      <c r="I46" s="664"/>
    </row>
    <row r="47" spans="1:9" s="626" customFormat="1" ht="18" customHeight="1">
      <c r="A47" s="652" t="s">
        <v>195</v>
      </c>
      <c r="B47" s="653">
        <v>621</v>
      </c>
      <c r="C47" s="653">
        <v>621</v>
      </c>
      <c r="D47" s="654">
        <f t="shared" si="0"/>
        <v>100</v>
      </c>
      <c r="E47" s="655">
        <f t="shared" si="5"/>
        <v>96.13003095975232</v>
      </c>
      <c r="F47" s="653">
        <v>646</v>
      </c>
      <c r="G47" s="656">
        <f t="shared" si="2"/>
        <v>-25</v>
      </c>
      <c r="H47" s="657"/>
      <c r="I47" s="664"/>
    </row>
    <row r="48" spans="1:9" s="626" customFormat="1" ht="18" customHeight="1">
      <c r="A48" s="652" t="s">
        <v>196</v>
      </c>
      <c r="B48" s="653">
        <v>9623</v>
      </c>
      <c r="C48" s="653">
        <v>9623</v>
      </c>
      <c r="D48" s="654">
        <f t="shared" si="0"/>
        <v>100</v>
      </c>
      <c r="E48" s="655">
        <f t="shared" si="5"/>
        <v>172.85791269983832</v>
      </c>
      <c r="F48" s="653">
        <v>5567</v>
      </c>
      <c r="G48" s="656">
        <f aca="true" t="shared" si="6" ref="G48:G106">C48-F48</f>
        <v>4056</v>
      </c>
      <c r="H48" s="657"/>
      <c r="I48" s="664"/>
    </row>
    <row r="49" spans="1:9" s="626" customFormat="1" ht="18" customHeight="1">
      <c r="A49" s="652" t="s">
        <v>197</v>
      </c>
      <c r="B49" s="653">
        <v>3774</v>
      </c>
      <c r="C49" s="653">
        <v>1248</v>
      </c>
      <c r="D49" s="654">
        <f t="shared" si="0"/>
        <v>33.068362480127185</v>
      </c>
      <c r="E49" s="655">
        <f t="shared" si="5"/>
        <v>440.9893992932862</v>
      </c>
      <c r="F49" s="653">
        <v>283</v>
      </c>
      <c r="G49" s="656">
        <f t="shared" si="6"/>
        <v>965</v>
      </c>
      <c r="H49" s="657"/>
      <c r="I49" s="664"/>
    </row>
    <row r="50" spans="1:9" s="627" customFormat="1" ht="21.75" customHeight="1">
      <c r="A50" s="230" t="s">
        <v>198</v>
      </c>
      <c r="B50" s="646">
        <f>SUM(B51:B54)</f>
        <v>985</v>
      </c>
      <c r="C50" s="646">
        <f>SUM(C51:C54)</f>
        <v>985</v>
      </c>
      <c r="D50" s="647">
        <f t="shared" si="0"/>
        <v>100</v>
      </c>
      <c r="E50" s="648">
        <f t="shared" si="5"/>
        <v>141.9308357348703</v>
      </c>
      <c r="F50" s="649">
        <f>SUM(F51:F54)</f>
        <v>694</v>
      </c>
      <c r="G50" s="650">
        <f t="shared" si="6"/>
        <v>291</v>
      </c>
      <c r="H50" s="651">
        <f>(C50-F50)/F50*100</f>
        <v>41.930835734870314</v>
      </c>
      <c r="I50" s="668" t="s">
        <v>199</v>
      </c>
    </row>
    <row r="51" spans="1:9" ht="20.25" customHeight="1">
      <c r="A51" s="652" t="s">
        <v>200</v>
      </c>
      <c r="B51" s="653">
        <v>651</v>
      </c>
      <c r="C51" s="653">
        <v>651</v>
      </c>
      <c r="D51" s="654">
        <f t="shared" si="0"/>
        <v>100</v>
      </c>
      <c r="E51" s="655">
        <f t="shared" si="5"/>
        <v>119.44954128440367</v>
      </c>
      <c r="F51" s="653">
        <v>545</v>
      </c>
      <c r="G51" s="656">
        <f t="shared" si="6"/>
        <v>106</v>
      </c>
      <c r="H51" s="657"/>
      <c r="I51" s="663"/>
    </row>
    <row r="52" spans="1:9" ht="18" customHeight="1">
      <c r="A52" s="659" t="s">
        <v>201</v>
      </c>
      <c r="B52" s="653">
        <v>61</v>
      </c>
      <c r="C52" s="653">
        <v>61</v>
      </c>
      <c r="D52" s="654">
        <f t="shared" si="0"/>
        <v>100</v>
      </c>
      <c r="E52" s="655">
        <f t="shared" si="5"/>
        <v>81.33333333333333</v>
      </c>
      <c r="F52" s="653">
        <v>75</v>
      </c>
      <c r="G52" s="656">
        <f t="shared" si="6"/>
        <v>-14</v>
      </c>
      <c r="H52" s="657"/>
      <c r="I52" s="663"/>
    </row>
    <row r="53" spans="1:9" ht="18" customHeight="1">
      <c r="A53" s="659" t="s">
        <v>202</v>
      </c>
      <c r="B53" s="653">
        <v>123</v>
      </c>
      <c r="C53" s="653">
        <v>123</v>
      </c>
      <c r="D53" s="654">
        <f t="shared" si="0"/>
        <v>100</v>
      </c>
      <c r="E53" s="655">
        <f t="shared" si="5"/>
        <v>166.2162162162162</v>
      </c>
      <c r="F53" s="653">
        <v>74</v>
      </c>
      <c r="G53" s="656">
        <f t="shared" si="6"/>
        <v>49</v>
      </c>
      <c r="H53" s="657"/>
      <c r="I53" s="663"/>
    </row>
    <row r="54" spans="1:9" ht="18" customHeight="1">
      <c r="A54" s="659" t="s">
        <v>203</v>
      </c>
      <c r="B54" s="653">
        <v>150</v>
      </c>
      <c r="C54" s="653">
        <v>150</v>
      </c>
      <c r="D54" s="654">
        <f t="shared" si="0"/>
        <v>100</v>
      </c>
      <c r="E54" s="655"/>
      <c r="F54" s="658"/>
      <c r="G54" s="656"/>
      <c r="H54" s="657"/>
      <c r="I54" s="663"/>
    </row>
    <row r="55" spans="1:9" s="627" customFormat="1" ht="21.75" customHeight="1">
      <c r="A55" s="230" t="s">
        <v>204</v>
      </c>
      <c r="B55" s="646">
        <f>SUM(B56:B61)</f>
        <v>9514</v>
      </c>
      <c r="C55" s="646">
        <f>SUM(C56:C61)</f>
        <v>9514</v>
      </c>
      <c r="D55" s="647">
        <f t="shared" si="0"/>
        <v>100</v>
      </c>
      <c r="E55" s="648">
        <f aca="true" t="shared" si="7" ref="E55:E67">C55/F55*100</f>
        <v>212.46092005359537</v>
      </c>
      <c r="F55" s="649">
        <f>SUM(F56:F61)</f>
        <v>4478</v>
      </c>
      <c r="G55" s="650">
        <f t="shared" si="6"/>
        <v>5036</v>
      </c>
      <c r="H55" s="651">
        <f>(C55-F55)/F55*100</f>
        <v>112.46092005359536</v>
      </c>
      <c r="I55" s="668" t="s">
        <v>205</v>
      </c>
    </row>
    <row r="56" spans="1:9" s="626" customFormat="1" ht="18" customHeight="1">
      <c r="A56" s="652" t="s">
        <v>206</v>
      </c>
      <c r="B56" s="653">
        <v>2152</v>
      </c>
      <c r="C56" s="653">
        <v>2152</v>
      </c>
      <c r="D56" s="654">
        <f t="shared" si="0"/>
        <v>100</v>
      </c>
      <c r="E56" s="655">
        <f t="shared" si="7"/>
        <v>130.50333535476045</v>
      </c>
      <c r="F56" s="653">
        <v>1649</v>
      </c>
      <c r="G56" s="656">
        <f t="shared" si="6"/>
        <v>503</v>
      </c>
      <c r="H56" s="657"/>
      <c r="I56" s="664"/>
    </row>
    <row r="57" spans="1:9" s="626" customFormat="1" ht="18" customHeight="1">
      <c r="A57" s="652" t="s">
        <v>207</v>
      </c>
      <c r="B57" s="653">
        <v>1828</v>
      </c>
      <c r="C57" s="653">
        <v>1828</v>
      </c>
      <c r="D57" s="654">
        <f t="shared" si="0"/>
        <v>100</v>
      </c>
      <c r="E57" s="655">
        <f t="shared" si="7"/>
        <v>173.7642585551331</v>
      </c>
      <c r="F57" s="653">
        <v>1052</v>
      </c>
      <c r="G57" s="656">
        <f t="shared" si="6"/>
        <v>776</v>
      </c>
      <c r="H57" s="657"/>
      <c r="I57" s="664"/>
    </row>
    <row r="58" spans="1:9" s="626" customFormat="1" ht="18" customHeight="1">
      <c r="A58" s="652" t="s">
        <v>208</v>
      </c>
      <c r="B58" s="653">
        <v>65</v>
      </c>
      <c r="C58" s="653">
        <v>65</v>
      </c>
      <c r="D58" s="654">
        <f t="shared" si="0"/>
        <v>100</v>
      </c>
      <c r="E58" s="655">
        <f t="shared" si="7"/>
        <v>76.47058823529412</v>
      </c>
      <c r="F58" s="653">
        <v>85</v>
      </c>
      <c r="G58" s="656">
        <f t="shared" si="6"/>
        <v>-20</v>
      </c>
      <c r="H58" s="657"/>
      <c r="I58" s="664"/>
    </row>
    <row r="59" spans="1:9" s="626" customFormat="1" ht="18" customHeight="1">
      <c r="A59" s="659" t="s">
        <v>209</v>
      </c>
      <c r="B59" s="653">
        <v>14</v>
      </c>
      <c r="C59" s="653">
        <v>14</v>
      </c>
      <c r="D59" s="654">
        <f t="shared" si="0"/>
        <v>100</v>
      </c>
      <c r="E59" s="655">
        <f t="shared" si="7"/>
        <v>1.1014948859166012</v>
      </c>
      <c r="F59" s="653">
        <v>1271</v>
      </c>
      <c r="G59" s="656">
        <f t="shared" si="6"/>
        <v>-1257</v>
      </c>
      <c r="H59" s="657"/>
      <c r="I59" s="664"/>
    </row>
    <row r="60" spans="1:9" s="626" customFormat="1" ht="18" customHeight="1">
      <c r="A60" s="659" t="s">
        <v>210</v>
      </c>
      <c r="B60" s="653">
        <v>1285</v>
      </c>
      <c r="C60" s="653">
        <v>1285</v>
      </c>
      <c r="D60" s="654">
        <f t="shared" si="0"/>
        <v>100</v>
      </c>
      <c r="E60" s="655"/>
      <c r="F60" s="653"/>
      <c r="G60" s="656"/>
      <c r="H60" s="657"/>
      <c r="I60" s="664"/>
    </row>
    <row r="61" spans="1:9" s="626" customFormat="1" ht="18" customHeight="1">
      <c r="A61" s="652" t="s">
        <v>211</v>
      </c>
      <c r="B61" s="653">
        <v>4170</v>
      </c>
      <c r="C61" s="653">
        <v>4170</v>
      </c>
      <c r="D61" s="654">
        <f t="shared" si="0"/>
        <v>100</v>
      </c>
      <c r="E61" s="655">
        <f t="shared" si="7"/>
        <v>990.498812351544</v>
      </c>
      <c r="F61" s="653">
        <v>421</v>
      </c>
      <c r="G61" s="656">
        <f t="shared" si="6"/>
        <v>3749</v>
      </c>
      <c r="H61" s="657"/>
      <c r="I61" s="666"/>
    </row>
    <row r="62" spans="1:9" s="627" customFormat="1" ht="18" customHeight="1">
      <c r="A62" s="230" t="s">
        <v>212</v>
      </c>
      <c r="B62" s="646">
        <f>SUM(B63:B80)</f>
        <v>43369</v>
      </c>
      <c r="C62" s="646">
        <f>SUM(C63:C80)</f>
        <v>42612</v>
      </c>
      <c r="D62" s="647">
        <f t="shared" si="0"/>
        <v>98.25451359265836</v>
      </c>
      <c r="E62" s="648">
        <f t="shared" si="7"/>
        <v>99.42137190853944</v>
      </c>
      <c r="F62" s="649">
        <f>SUM(F63:F80)</f>
        <v>42860</v>
      </c>
      <c r="G62" s="650">
        <f t="shared" si="6"/>
        <v>-248</v>
      </c>
      <c r="H62" s="651">
        <f>(C62-F62)/F62*100</f>
        <v>-0.5786280914605693</v>
      </c>
      <c r="I62" s="667"/>
    </row>
    <row r="63" spans="1:9" ht="18" customHeight="1">
      <c r="A63" s="652" t="s">
        <v>213</v>
      </c>
      <c r="B63" s="653">
        <v>4610</v>
      </c>
      <c r="C63" s="653">
        <v>4610</v>
      </c>
      <c r="D63" s="654">
        <f t="shared" si="0"/>
        <v>100</v>
      </c>
      <c r="E63" s="655">
        <f t="shared" si="7"/>
        <v>205.6199821587868</v>
      </c>
      <c r="F63" s="653">
        <v>2242</v>
      </c>
      <c r="G63" s="656">
        <f t="shared" si="6"/>
        <v>2368</v>
      </c>
      <c r="H63" s="651"/>
      <c r="I63" s="663"/>
    </row>
    <row r="64" spans="1:9" s="626" customFormat="1" ht="18" customHeight="1">
      <c r="A64" s="652" t="s">
        <v>214</v>
      </c>
      <c r="B64" s="653">
        <v>695</v>
      </c>
      <c r="C64" s="653">
        <v>695</v>
      </c>
      <c r="D64" s="654">
        <f t="shared" si="0"/>
        <v>100</v>
      </c>
      <c r="E64" s="655">
        <f t="shared" si="7"/>
        <v>80.62645011600928</v>
      </c>
      <c r="F64" s="653">
        <v>862</v>
      </c>
      <c r="G64" s="656">
        <f t="shared" si="6"/>
        <v>-167</v>
      </c>
      <c r="H64" s="651"/>
      <c r="I64" s="664"/>
    </row>
    <row r="65" spans="1:9" s="626" customFormat="1" ht="18" customHeight="1">
      <c r="A65" s="652" t="s">
        <v>215</v>
      </c>
      <c r="B65" s="653">
        <v>15021</v>
      </c>
      <c r="C65" s="653">
        <v>15021</v>
      </c>
      <c r="D65" s="654">
        <f t="shared" si="0"/>
        <v>100</v>
      </c>
      <c r="E65" s="655">
        <f t="shared" si="7"/>
        <v>93.13616071428571</v>
      </c>
      <c r="F65" s="653">
        <v>16128</v>
      </c>
      <c r="G65" s="656">
        <f t="shared" si="6"/>
        <v>-1107</v>
      </c>
      <c r="H65" s="651"/>
      <c r="I65" s="673"/>
    </row>
    <row r="66" spans="1:9" s="626" customFormat="1" ht="18" customHeight="1">
      <c r="A66" s="652" t="s">
        <v>216</v>
      </c>
      <c r="B66" s="653">
        <v>933</v>
      </c>
      <c r="C66" s="653">
        <v>933</v>
      </c>
      <c r="D66" s="654">
        <f t="shared" si="0"/>
        <v>100</v>
      </c>
      <c r="E66" s="655">
        <f t="shared" si="7"/>
        <v>40.547588005215125</v>
      </c>
      <c r="F66" s="653">
        <v>2301</v>
      </c>
      <c r="G66" s="656">
        <f t="shared" si="6"/>
        <v>-1368</v>
      </c>
      <c r="H66" s="651"/>
      <c r="I66" s="664"/>
    </row>
    <row r="67" spans="1:9" ht="18" customHeight="1">
      <c r="A67" s="652" t="s">
        <v>217</v>
      </c>
      <c r="B67" s="653">
        <v>2919</v>
      </c>
      <c r="C67" s="653">
        <v>2919</v>
      </c>
      <c r="D67" s="654">
        <f t="shared" si="0"/>
        <v>100</v>
      </c>
      <c r="E67" s="655">
        <f t="shared" si="7"/>
        <v>94.98861047835992</v>
      </c>
      <c r="F67" s="653">
        <v>3073</v>
      </c>
      <c r="G67" s="656">
        <f t="shared" si="6"/>
        <v>-154</v>
      </c>
      <c r="H67" s="651"/>
      <c r="I67" s="663"/>
    </row>
    <row r="68" spans="1:9" s="626" customFormat="1" ht="18" customHeight="1">
      <c r="A68" s="652" t="s">
        <v>218</v>
      </c>
      <c r="B68" s="653">
        <v>1604</v>
      </c>
      <c r="C68" s="653">
        <v>1604</v>
      </c>
      <c r="D68" s="654">
        <f t="shared" si="0"/>
        <v>100</v>
      </c>
      <c r="E68" s="655">
        <f aca="true" t="shared" si="8" ref="E68:E77">C68/F68*100</f>
        <v>137.0940170940171</v>
      </c>
      <c r="F68" s="653">
        <v>1170</v>
      </c>
      <c r="G68" s="656">
        <f t="shared" si="6"/>
        <v>434</v>
      </c>
      <c r="H68" s="651"/>
      <c r="I68" s="664"/>
    </row>
    <row r="69" spans="1:9" s="626" customFormat="1" ht="18" customHeight="1">
      <c r="A69" s="652" t="s">
        <v>219</v>
      </c>
      <c r="B69" s="653">
        <v>997</v>
      </c>
      <c r="C69" s="653">
        <v>997</v>
      </c>
      <c r="D69" s="654">
        <f t="shared" si="0"/>
        <v>100</v>
      </c>
      <c r="E69" s="655">
        <f t="shared" si="8"/>
        <v>116.0651920838184</v>
      </c>
      <c r="F69" s="653">
        <v>859</v>
      </c>
      <c r="G69" s="656">
        <f t="shared" si="6"/>
        <v>138</v>
      </c>
      <c r="H69" s="651"/>
      <c r="I69" s="664"/>
    </row>
    <row r="70" spans="1:9" s="626" customFormat="1" ht="18" customHeight="1">
      <c r="A70" s="652" t="s">
        <v>220</v>
      </c>
      <c r="B70" s="653">
        <v>1675</v>
      </c>
      <c r="C70" s="653">
        <v>1021</v>
      </c>
      <c r="D70" s="654">
        <f t="shared" si="0"/>
        <v>60.95522388059702</v>
      </c>
      <c r="E70" s="655">
        <f t="shared" si="8"/>
        <v>188.724584103512</v>
      </c>
      <c r="F70" s="653">
        <v>541</v>
      </c>
      <c r="G70" s="656">
        <f t="shared" si="6"/>
        <v>480</v>
      </c>
      <c r="H70" s="651"/>
      <c r="I70" s="664"/>
    </row>
    <row r="71" spans="1:9" s="626" customFormat="1" ht="18" customHeight="1">
      <c r="A71" s="652" t="s">
        <v>221</v>
      </c>
      <c r="B71" s="653"/>
      <c r="C71" s="653"/>
      <c r="D71" s="654"/>
      <c r="E71" s="655">
        <f t="shared" si="8"/>
        <v>0</v>
      </c>
      <c r="F71" s="653">
        <v>337</v>
      </c>
      <c r="G71" s="656">
        <f t="shared" si="6"/>
        <v>-337</v>
      </c>
      <c r="H71" s="651"/>
      <c r="I71" s="664"/>
    </row>
    <row r="72" spans="1:9" s="626" customFormat="1" ht="18" customHeight="1">
      <c r="A72" s="652" t="s">
        <v>222</v>
      </c>
      <c r="B72" s="653">
        <v>21</v>
      </c>
      <c r="C72" s="653">
        <v>21</v>
      </c>
      <c r="D72" s="654">
        <f aca="true" t="shared" si="9" ref="D72:D138">C72/B72*100</f>
        <v>100</v>
      </c>
      <c r="E72" s="655">
        <f t="shared" si="8"/>
        <v>91.30434782608695</v>
      </c>
      <c r="F72" s="653">
        <v>23</v>
      </c>
      <c r="G72" s="656">
        <f t="shared" si="6"/>
        <v>-2</v>
      </c>
      <c r="H72" s="651"/>
      <c r="I72" s="664"/>
    </row>
    <row r="73" spans="1:9" s="626" customFormat="1" ht="18" customHeight="1">
      <c r="A73" s="652" t="s">
        <v>223</v>
      </c>
      <c r="B73" s="653">
        <v>2900</v>
      </c>
      <c r="C73" s="653">
        <v>2900</v>
      </c>
      <c r="D73" s="654">
        <f t="shared" si="9"/>
        <v>100</v>
      </c>
      <c r="E73" s="655">
        <f t="shared" si="8"/>
        <v>66.17982656321314</v>
      </c>
      <c r="F73" s="653">
        <v>4382</v>
      </c>
      <c r="G73" s="656">
        <f t="shared" si="6"/>
        <v>-1482</v>
      </c>
      <c r="H73" s="651"/>
      <c r="I73" s="664"/>
    </row>
    <row r="74" spans="1:9" s="626" customFormat="1" ht="18" customHeight="1">
      <c r="A74" s="652" t="s">
        <v>224</v>
      </c>
      <c r="B74" s="653">
        <v>1556</v>
      </c>
      <c r="C74" s="653">
        <v>1556</v>
      </c>
      <c r="D74" s="654">
        <f t="shared" si="9"/>
        <v>100</v>
      </c>
      <c r="E74" s="655">
        <f t="shared" si="8"/>
        <v>117.16867469879517</v>
      </c>
      <c r="F74" s="653">
        <v>1328</v>
      </c>
      <c r="G74" s="656">
        <f t="shared" si="6"/>
        <v>228</v>
      </c>
      <c r="H74" s="651"/>
      <c r="I74" s="665"/>
    </row>
    <row r="75" spans="1:9" s="626" customFormat="1" ht="18" customHeight="1">
      <c r="A75" s="652" t="s">
        <v>225</v>
      </c>
      <c r="B75" s="653">
        <v>1033</v>
      </c>
      <c r="C75" s="653">
        <v>1033</v>
      </c>
      <c r="D75" s="654">
        <f t="shared" si="9"/>
        <v>100</v>
      </c>
      <c r="E75" s="655">
        <f t="shared" si="8"/>
        <v>114.77777777777777</v>
      </c>
      <c r="F75" s="653">
        <v>900</v>
      </c>
      <c r="G75" s="656">
        <f t="shared" si="6"/>
        <v>133</v>
      </c>
      <c r="H75" s="651"/>
      <c r="I75" s="665"/>
    </row>
    <row r="76" spans="1:9" ht="18" customHeight="1">
      <c r="A76" s="652" t="s">
        <v>226</v>
      </c>
      <c r="B76" s="653">
        <v>10</v>
      </c>
      <c r="C76" s="653">
        <v>10</v>
      </c>
      <c r="D76" s="654">
        <f t="shared" si="9"/>
        <v>100</v>
      </c>
      <c r="E76" s="655">
        <f t="shared" si="8"/>
        <v>111.11111111111111</v>
      </c>
      <c r="F76" s="653">
        <v>9</v>
      </c>
      <c r="G76" s="656">
        <f t="shared" si="6"/>
        <v>1</v>
      </c>
      <c r="H76" s="651"/>
      <c r="I76" s="663"/>
    </row>
    <row r="77" spans="1:9" ht="18" customHeight="1">
      <c r="A77" s="659" t="s">
        <v>227</v>
      </c>
      <c r="B77" s="653">
        <v>9147</v>
      </c>
      <c r="C77" s="653">
        <v>9147</v>
      </c>
      <c r="D77" s="654">
        <f t="shared" si="9"/>
        <v>100</v>
      </c>
      <c r="E77" s="655">
        <f t="shared" si="8"/>
        <v>105.40447107628485</v>
      </c>
      <c r="F77" s="653">
        <v>8678</v>
      </c>
      <c r="G77" s="656">
        <f t="shared" si="6"/>
        <v>469</v>
      </c>
      <c r="H77" s="651"/>
      <c r="I77" s="663"/>
    </row>
    <row r="78" spans="1:9" ht="18" customHeight="1">
      <c r="A78" s="659" t="s">
        <v>228</v>
      </c>
      <c r="B78" s="653"/>
      <c r="C78" s="653"/>
      <c r="D78" s="654"/>
      <c r="E78" s="655"/>
      <c r="F78" s="653"/>
      <c r="G78" s="656"/>
      <c r="H78" s="651"/>
      <c r="I78" s="663"/>
    </row>
    <row r="79" spans="1:9" ht="18" customHeight="1">
      <c r="A79" s="659" t="s">
        <v>229</v>
      </c>
      <c r="B79" s="653">
        <v>125</v>
      </c>
      <c r="C79" s="653">
        <v>125</v>
      </c>
      <c r="D79" s="654"/>
      <c r="E79" s="655"/>
      <c r="F79" s="653"/>
      <c r="G79" s="656"/>
      <c r="H79" s="651"/>
      <c r="I79" s="663"/>
    </row>
    <row r="80" spans="1:9" s="626" customFormat="1" ht="18" customHeight="1">
      <c r="A80" s="652" t="s">
        <v>230</v>
      </c>
      <c r="B80" s="653">
        <v>123</v>
      </c>
      <c r="C80" s="653">
        <v>20</v>
      </c>
      <c r="D80" s="654">
        <f t="shared" si="9"/>
        <v>16.260162601626014</v>
      </c>
      <c r="E80" s="655">
        <f>C80/F80*100</f>
        <v>74.07407407407408</v>
      </c>
      <c r="F80" s="653">
        <v>27</v>
      </c>
      <c r="G80" s="656">
        <f t="shared" si="6"/>
        <v>-7</v>
      </c>
      <c r="H80" s="651"/>
      <c r="I80" s="664"/>
    </row>
    <row r="81" spans="1:9" s="627" customFormat="1" ht="18" customHeight="1">
      <c r="A81" s="230" t="s">
        <v>231</v>
      </c>
      <c r="B81" s="646">
        <f>SUM(B82:B94)</f>
        <v>20936</v>
      </c>
      <c r="C81" s="646">
        <f>SUM(C82:C94)</f>
        <v>20588</v>
      </c>
      <c r="D81" s="647">
        <f t="shared" si="9"/>
        <v>98.33779136415744</v>
      </c>
      <c r="E81" s="648">
        <f>C81/F81*100</f>
        <v>113.45125916129388</v>
      </c>
      <c r="F81" s="649">
        <f>SUM(F82:F94)</f>
        <v>18147</v>
      </c>
      <c r="G81" s="650">
        <f t="shared" si="6"/>
        <v>2441</v>
      </c>
      <c r="H81" s="651">
        <f>(C81-F81)/F81*100</f>
        <v>13.451259161293876</v>
      </c>
      <c r="I81" s="666" t="s">
        <v>232</v>
      </c>
    </row>
    <row r="82" spans="1:9" s="626" customFormat="1" ht="18" customHeight="1">
      <c r="A82" s="652" t="s">
        <v>233</v>
      </c>
      <c r="B82" s="653">
        <v>1040</v>
      </c>
      <c r="C82" s="653">
        <v>1040</v>
      </c>
      <c r="D82" s="654">
        <f t="shared" si="9"/>
        <v>100</v>
      </c>
      <c r="E82" s="655">
        <f>C82/F82*100</f>
        <v>368.79432624113474</v>
      </c>
      <c r="F82" s="653">
        <v>282</v>
      </c>
      <c r="G82" s="656">
        <f t="shared" si="6"/>
        <v>758</v>
      </c>
      <c r="H82" s="657"/>
      <c r="I82" s="664"/>
    </row>
    <row r="83" spans="1:9" s="626" customFormat="1" ht="18" customHeight="1">
      <c r="A83" s="652" t="s">
        <v>234</v>
      </c>
      <c r="B83" s="653">
        <v>4131</v>
      </c>
      <c r="C83" s="653">
        <v>4131</v>
      </c>
      <c r="D83" s="654">
        <f t="shared" si="9"/>
        <v>100</v>
      </c>
      <c r="E83" s="655">
        <f>C83/F83*100</f>
        <v>112.43875884594448</v>
      </c>
      <c r="F83" s="653">
        <v>3674</v>
      </c>
      <c r="G83" s="656">
        <f t="shared" si="6"/>
        <v>457</v>
      </c>
      <c r="H83" s="657"/>
      <c r="I83" s="664"/>
    </row>
    <row r="84" spans="1:9" ht="18" customHeight="1">
      <c r="A84" s="652" t="s">
        <v>235</v>
      </c>
      <c r="B84" s="653">
        <v>4337</v>
      </c>
      <c r="C84" s="653">
        <v>4337</v>
      </c>
      <c r="D84" s="654">
        <f t="shared" si="9"/>
        <v>100</v>
      </c>
      <c r="E84" s="655">
        <f>C84/F84*100</f>
        <v>134.27244582043343</v>
      </c>
      <c r="F84" s="653">
        <v>3230</v>
      </c>
      <c r="G84" s="656">
        <f t="shared" si="6"/>
        <v>1107</v>
      </c>
      <c r="H84" s="657"/>
      <c r="I84" s="663"/>
    </row>
    <row r="85" spans="1:9" s="626" customFormat="1" ht="18" customHeight="1">
      <c r="A85" s="652" t="s">
        <v>236</v>
      </c>
      <c r="B85" s="653">
        <v>6785</v>
      </c>
      <c r="C85" s="653">
        <v>6704</v>
      </c>
      <c r="D85" s="654">
        <f t="shared" si="9"/>
        <v>98.80619012527634</v>
      </c>
      <c r="E85" s="655">
        <f aca="true" t="shared" si="10" ref="E85:E94">C85/F85*100</f>
        <v>132.28097868981848</v>
      </c>
      <c r="F85" s="653">
        <v>5068</v>
      </c>
      <c r="G85" s="656">
        <f t="shared" si="6"/>
        <v>1636</v>
      </c>
      <c r="H85" s="657"/>
      <c r="I85" s="664"/>
    </row>
    <row r="86" spans="1:9" s="626" customFormat="1" ht="18" customHeight="1">
      <c r="A86" s="652" t="s">
        <v>237</v>
      </c>
      <c r="B86" s="653">
        <v>31</v>
      </c>
      <c r="C86" s="653">
        <v>31</v>
      </c>
      <c r="D86" s="654">
        <f t="shared" si="9"/>
        <v>100</v>
      </c>
      <c r="E86" s="655"/>
      <c r="F86" s="653"/>
      <c r="G86" s="656">
        <f t="shared" si="6"/>
        <v>31</v>
      </c>
      <c r="H86" s="657"/>
      <c r="I86" s="664"/>
    </row>
    <row r="87" spans="1:9" s="626" customFormat="1" ht="18" customHeight="1">
      <c r="A87" s="652" t="s">
        <v>238</v>
      </c>
      <c r="B87" s="653"/>
      <c r="C87" s="653"/>
      <c r="D87" s="654"/>
      <c r="E87" s="655"/>
      <c r="F87" s="653">
        <v>15</v>
      </c>
      <c r="G87" s="656">
        <f t="shared" si="6"/>
        <v>-15</v>
      </c>
      <c r="H87" s="657"/>
      <c r="I87" s="664"/>
    </row>
    <row r="88" spans="1:9" s="626" customFormat="1" ht="18" customHeight="1">
      <c r="A88" s="652" t="s">
        <v>239</v>
      </c>
      <c r="B88" s="653">
        <v>807</v>
      </c>
      <c r="C88" s="653">
        <v>807</v>
      </c>
      <c r="D88" s="654">
        <f t="shared" si="9"/>
        <v>100</v>
      </c>
      <c r="E88" s="655">
        <f t="shared" si="10"/>
        <v>85.03688092729189</v>
      </c>
      <c r="F88" s="653">
        <v>949</v>
      </c>
      <c r="G88" s="656">
        <f t="shared" si="6"/>
        <v>-142</v>
      </c>
      <c r="H88" s="657"/>
      <c r="I88" s="664"/>
    </row>
    <row r="89" spans="1:9" s="626" customFormat="1" ht="18" customHeight="1">
      <c r="A89" s="659" t="s">
        <v>240</v>
      </c>
      <c r="B89" s="653"/>
      <c r="C89" s="653"/>
      <c r="D89" s="654"/>
      <c r="E89" s="655"/>
      <c r="F89" s="653">
        <v>1058</v>
      </c>
      <c r="G89" s="656"/>
      <c r="H89" s="657"/>
      <c r="I89" s="664"/>
    </row>
    <row r="90" spans="1:9" s="626" customFormat="1" ht="18" customHeight="1">
      <c r="A90" s="659" t="s">
        <v>241</v>
      </c>
      <c r="B90" s="653">
        <v>236</v>
      </c>
      <c r="C90" s="653">
        <v>236</v>
      </c>
      <c r="D90" s="654">
        <f t="shared" si="9"/>
        <v>100</v>
      </c>
      <c r="E90" s="655">
        <f t="shared" si="10"/>
        <v>75.39936102236422</v>
      </c>
      <c r="F90" s="653">
        <v>313</v>
      </c>
      <c r="G90" s="656">
        <f t="shared" si="6"/>
        <v>-77</v>
      </c>
      <c r="H90" s="657"/>
      <c r="I90" s="664"/>
    </row>
    <row r="91" spans="1:9" s="626" customFormat="1" ht="18" customHeight="1">
      <c r="A91" s="659" t="s">
        <v>242</v>
      </c>
      <c r="B91" s="653">
        <v>2147</v>
      </c>
      <c r="C91" s="653">
        <v>2147</v>
      </c>
      <c r="D91" s="654">
        <f t="shared" si="9"/>
        <v>100</v>
      </c>
      <c r="E91" s="655">
        <f t="shared" si="10"/>
        <v>112.11488250652741</v>
      </c>
      <c r="F91" s="653">
        <v>1915</v>
      </c>
      <c r="G91" s="656">
        <f t="shared" si="6"/>
        <v>232</v>
      </c>
      <c r="H91" s="657"/>
      <c r="I91" s="664"/>
    </row>
    <row r="92" spans="1:9" s="626" customFormat="1" ht="18" customHeight="1">
      <c r="A92" s="659" t="s">
        <v>243</v>
      </c>
      <c r="B92" s="653">
        <v>982</v>
      </c>
      <c r="C92" s="653">
        <v>982</v>
      </c>
      <c r="D92" s="654">
        <f t="shared" si="9"/>
        <v>100</v>
      </c>
      <c r="E92" s="655">
        <f t="shared" si="10"/>
        <v>82.45172124265324</v>
      </c>
      <c r="F92" s="653">
        <v>1191</v>
      </c>
      <c r="G92" s="656">
        <f t="shared" si="6"/>
        <v>-209</v>
      </c>
      <c r="H92" s="657"/>
      <c r="I92" s="664"/>
    </row>
    <row r="93" spans="1:9" s="626" customFormat="1" ht="18" customHeight="1">
      <c r="A93" s="659" t="s">
        <v>244</v>
      </c>
      <c r="B93" s="653">
        <v>62</v>
      </c>
      <c r="C93" s="653">
        <v>62</v>
      </c>
      <c r="D93" s="654">
        <f t="shared" si="9"/>
        <v>100</v>
      </c>
      <c r="E93" s="655">
        <f t="shared" si="10"/>
        <v>86.11111111111111</v>
      </c>
      <c r="F93" s="653">
        <v>72</v>
      </c>
      <c r="G93" s="656">
        <f t="shared" si="6"/>
        <v>-10</v>
      </c>
      <c r="H93" s="657"/>
      <c r="I93" s="664"/>
    </row>
    <row r="94" spans="1:9" s="628" customFormat="1" ht="18" customHeight="1">
      <c r="A94" s="652" t="s">
        <v>245</v>
      </c>
      <c r="B94" s="653">
        <v>378</v>
      </c>
      <c r="C94" s="653">
        <v>111</v>
      </c>
      <c r="D94" s="654">
        <f t="shared" si="9"/>
        <v>29.365079365079367</v>
      </c>
      <c r="E94" s="655">
        <f t="shared" si="10"/>
        <v>29.210526315789476</v>
      </c>
      <c r="F94" s="653">
        <v>380</v>
      </c>
      <c r="G94" s="656">
        <f t="shared" si="6"/>
        <v>-269</v>
      </c>
      <c r="H94" s="657"/>
      <c r="I94" s="664"/>
    </row>
    <row r="95" spans="1:9" s="625" customFormat="1" ht="30" customHeight="1">
      <c r="A95" s="230" t="s">
        <v>246</v>
      </c>
      <c r="B95" s="646">
        <f>SUM(B96:B105)</f>
        <v>12731</v>
      </c>
      <c r="C95" s="646">
        <f>SUM(C96:C105)</f>
        <v>11296</v>
      </c>
      <c r="D95" s="647">
        <f t="shared" si="9"/>
        <v>88.728300997565</v>
      </c>
      <c r="E95" s="648">
        <f aca="true" t="shared" si="11" ref="E95:E137">C95/F95*100</f>
        <v>234.30823480605682</v>
      </c>
      <c r="F95" s="649">
        <f>SUM(F96:F105)</f>
        <v>4821</v>
      </c>
      <c r="G95" s="650">
        <f t="shared" si="6"/>
        <v>6475</v>
      </c>
      <c r="H95" s="651">
        <f>(C95-F95)/F95*100</f>
        <v>134.30823480605682</v>
      </c>
      <c r="I95" s="663" t="s">
        <v>247</v>
      </c>
    </row>
    <row r="96" spans="1:9" s="626" customFormat="1" ht="18" customHeight="1">
      <c r="A96" s="652" t="s">
        <v>248</v>
      </c>
      <c r="B96" s="653">
        <v>914</v>
      </c>
      <c r="C96" s="653">
        <v>914</v>
      </c>
      <c r="D96" s="654">
        <f t="shared" si="9"/>
        <v>100</v>
      </c>
      <c r="E96" s="655">
        <f t="shared" si="11"/>
        <v>88.7378640776699</v>
      </c>
      <c r="F96" s="653">
        <v>1030</v>
      </c>
      <c r="G96" s="656">
        <f t="shared" si="6"/>
        <v>-116</v>
      </c>
      <c r="H96" s="651"/>
      <c r="I96" s="664"/>
    </row>
    <row r="97" spans="1:9" s="626" customFormat="1" ht="18" customHeight="1">
      <c r="A97" s="652" t="s">
        <v>249</v>
      </c>
      <c r="B97" s="653">
        <v>37</v>
      </c>
      <c r="C97" s="653">
        <v>37</v>
      </c>
      <c r="D97" s="654">
        <f t="shared" si="9"/>
        <v>100</v>
      </c>
      <c r="E97" s="655">
        <f t="shared" si="11"/>
        <v>84.0909090909091</v>
      </c>
      <c r="F97" s="653">
        <v>44</v>
      </c>
      <c r="G97" s="656">
        <f t="shared" si="6"/>
        <v>-7</v>
      </c>
      <c r="H97" s="651"/>
      <c r="I97" s="664"/>
    </row>
    <row r="98" spans="1:9" s="626" customFormat="1" ht="18" customHeight="1">
      <c r="A98" s="652" t="s">
        <v>250</v>
      </c>
      <c r="B98" s="653">
        <v>8449</v>
      </c>
      <c r="C98" s="653">
        <v>7014</v>
      </c>
      <c r="D98" s="654">
        <f t="shared" si="9"/>
        <v>83.01574150787076</v>
      </c>
      <c r="E98" s="655">
        <f t="shared" si="11"/>
        <v>375.48179871520347</v>
      </c>
      <c r="F98" s="653">
        <v>1868</v>
      </c>
      <c r="G98" s="656">
        <f t="shared" si="6"/>
        <v>5146</v>
      </c>
      <c r="H98" s="651"/>
      <c r="I98" s="664"/>
    </row>
    <row r="99" spans="1:9" s="626" customFormat="1" ht="18" customHeight="1">
      <c r="A99" s="652" t="s">
        <v>251</v>
      </c>
      <c r="B99" s="653"/>
      <c r="C99" s="653"/>
      <c r="D99" s="654"/>
      <c r="E99" s="655"/>
      <c r="F99" s="653"/>
      <c r="G99" s="656">
        <f t="shared" si="6"/>
        <v>0</v>
      </c>
      <c r="H99" s="651"/>
      <c r="I99" s="664"/>
    </row>
    <row r="100" spans="1:9" s="626" customFormat="1" ht="18" customHeight="1">
      <c r="A100" s="659" t="s">
        <v>252</v>
      </c>
      <c r="B100" s="653">
        <v>940</v>
      </c>
      <c r="C100" s="653">
        <v>940</v>
      </c>
      <c r="D100" s="654">
        <f t="shared" si="9"/>
        <v>100</v>
      </c>
      <c r="E100" s="655"/>
      <c r="F100" s="653">
        <v>600</v>
      </c>
      <c r="G100" s="656"/>
      <c r="H100" s="651"/>
      <c r="I100" s="664"/>
    </row>
    <row r="101" spans="1:9" ht="18" customHeight="1">
      <c r="A101" s="652" t="s">
        <v>253</v>
      </c>
      <c r="B101" s="653">
        <v>26</v>
      </c>
      <c r="C101" s="653">
        <v>26</v>
      </c>
      <c r="D101" s="654">
        <f t="shared" si="9"/>
        <v>100</v>
      </c>
      <c r="E101" s="655">
        <f t="shared" si="11"/>
        <v>34.66666666666667</v>
      </c>
      <c r="F101" s="653">
        <v>75</v>
      </c>
      <c r="G101" s="656">
        <f t="shared" si="6"/>
        <v>-49</v>
      </c>
      <c r="H101" s="651"/>
      <c r="I101" s="663"/>
    </row>
    <row r="102" spans="1:9" s="626" customFormat="1" ht="18" customHeight="1">
      <c r="A102" s="652" t="s">
        <v>254</v>
      </c>
      <c r="B102" s="653">
        <v>93</v>
      </c>
      <c r="C102" s="653">
        <v>93</v>
      </c>
      <c r="D102" s="654">
        <f t="shared" si="9"/>
        <v>100</v>
      </c>
      <c r="E102" s="655">
        <f t="shared" si="11"/>
        <v>9.789473684210526</v>
      </c>
      <c r="F102" s="653">
        <v>950</v>
      </c>
      <c r="G102" s="656">
        <f t="shared" si="6"/>
        <v>-857</v>
      </c>
      <c r="H102" s="651"/>
      <c r="I102" s="664"/>
    </row>
    <row r="103" spans="1:9" s="626" customFormat="1" ht="18" customHeight="1">
      <c r="A103" s="652" t="s">
        <v>255</v>
      </c>
      <c r="B103" s="653">
        <v>660</v>
      </c>
      <c r="C103" s="653">
        <v>660</v>
      </c>
      <c r="D103" s="654">
        <f t="shared" si="9"/>
        <v>100</v>
      </c>
      <c r="E103" s="655"/>
      <c r="F103" s="653"/>
      <c r="G103" s="656"/>
      <c r="H103" s="651"/>
      <c r="I103" s="665"/>
    </row>
    <row r="104" spans="1:9" s="626" customFormat="1" ht="18" customHeight="1">
      <c r="A104" s="652" t="s">
        <v>256</v>
      </c>
      <c r="B104" s="653">
        <v>782</v>
      </c>
      <c r="C104" s="653">
        <v>782</v>
      </c>
      <c r="D104" s="654">
        <f t="shared" si="9"/>
        <v>100</v>
      </c>
      <c r="E104" s="655">
        <f t="shared" si="11"/>
        <v>327.1966527196653</v>
      </c>
      <c r="F104" s="653">
        <v>239</v>
      </c>
      <c r="G104" s="656">
        <f t="shared" si="6"/>
        <v>543</v>
      </c>
      <c r="H104" s="651"/>
      <c r="I104" s="664"/>
    </row>
    <row r="105" spans="1:9" s="626" customFormat="1" ht="18" customHeight="1">
      <c r="A105" s="669" t="s">
        <v>257</v>
      </c>
      <c r="B105" s="653">
        <v>830</v>
      </c>
      <c r="C105" s="653">
        <v>830</v>
      </c>
      <c r="D105" s="654">
        <f t="shared" si="9"/>
        <v>100</v>
      </c>
      <c r="E105" s="655"/>
      <c r="F105" s="653">
        <v>15</v>
      </c>
      <c r="G105" s="656"/>
      <c r="H105" s="651"/>
      <c r="I105" s="664"/>
    </row>
    <row r="106" spans="1:9" s="625" customFormat="1" ht="30" customHeight="1">
      <c r="A106" s="527" t="s">
        <v>258</v>
      </c>
      <c r="B106" s="670">
        <f>SUM(B107:B112)</f>
        <v>30381</v>
      </c>
      <c r="C106" s="671">
        <f>SUM(C107:C112)</f>
        <v>30083</v>
      </c>
      <c r="D106" s="647">
        <f t="shared" si="9"/>
        <v>99.01912379447681</v>
      </c>
      <c r="E106" s="648">
        <f t="shared" si="11"/>
        <v>285.3903804193151</v>
      </c>
      <c r="F106" s="649">
        <f>SUM(F107:F112)</f>
        <v>10541</v>
      </c>
      <c r="G106" s="650">
        <f t="shared" si="6"/>
        <v>19542</v>
      </c>
      <c r="H106" s="651">
        <f>(C106-F106)/F106*100</f>
        <v>185.39038041931505</v>
      </c>
      <c r="I106" s="663" t="s">
        <v>259</v>
      </c>
    </row>
    <row r="107" spans="1:9" s="626" customFormat="1" ht="18" customHeight="1">
      <c r="A107" s="652" t="s">
        <v>260</v>
      </c>
      <c r="B107" s="672">
        <v>3710</v>
      </c>
      <c r="C107" s="672">
        <v>3710</v>
      </c>
      <c r="D107" s="654">
        <f t="shared" si="9"/>
        <v>100</v>
      </c>
      <c r="E107" s="655">
        <f t="shared" si="11"/>
        <v>101.11747070046336</v>
      </c>
      <c r="F107" s="672">
        <v>3669</v>
      </c>
      <c r="G107" s="656">
        <f aca="true" t="shared" si="12" ref="G107:G149">C107-F107</f>
        <v>41</v>
      </c>
      <c r="H107" s="657"/>
      <c r="I107" s="664"/>
    </row>
    <row r="108" spans="1:9" s="626" customFormat="1" ht="18" customHeight="1">
      <c r="A108" s="652" t="s">
        <v>261</v>
      </c>
      <c r="B108" s="672">
        <v>297</v>
      </c>
      <c r="C108" s="672">
        <v>297</v>
      </c>
      <c r="D108" s="654">
        <f t="shared" si="9"/>
        <v>100</v>
      </c>
      <c r="E108" s="655">
        <f t="shared" si="11"/>
        <v>104.21052631578947</v>
      </c>
      <c r="F108" s="672">
        <v>285</v>
      </c>
      <c r="G108" s="656">
        <f t="shared" si="12"/>
        <v>12</v>
      </c>
      <c r="H108" s="657"/>
      <c r="I108" s="664"/>
    </row>
    <row r="109" spans="1:9" ht="18" customHeight="1">
      <c r="A109" s="652" t="s">
        <v>262</v>
      </c>
      <c r="B109" s="672">
        <v>21683</v>
      </c>
      <c r="C109" s="672">
        <v>21385</v>
      </c>
      <c r="D109" s="654">
        <f t="shared" si="9"/>
        <v>98.62565143199743</v>
      </c>
      <c r="E109" s="655">
        <f t="shared" si="11"/>
        <v>405.7874762808349</v>
      </c>
      <c r="F109" s="672">
        <v>5270</v>
      </c>
      <c r="G109" s="656">
        <f t="shared" si="12"/>
        <v>16115</v>
      </c>
      <c r="H109" s="657"/>
      <c r="I109" s="663"/>
    </row>
    <row r="110" spans="1:9" ht="18" customHeight="1">
      <c r="A110" s="652" t="s">
        <v>263</v>
      </c>
      <c r="B110" s="672">
        <v>4098</v>
      </c>
      <c r="C110" s="672">
        <v>4098</v>
      </c>
      <c r="D110" s="654">
        <f t="shared" si="9"/>
        <v>100</v>
      </c>
      <c r="E110" s="655">
        <f t="shared" si="11"/>
        <v>395.1783992285439</v>
      </c>
      <c r="F110" s="672">
        <v>1037</v>
      </c>
      <c r="G110" s="656">
        <f t="shared" si="12"/>
        <v>3061</v>
      </c>
      <c r="H110" s="657"/>
      <c r="I110" s="663"/>
    </row>
    <row r="111" spans="1:9" ht="18" customHeight="1">
      <c r="A111" s="652" t="s">
        <v>264</v>
      </c>
      <c r="B111" s="672">
        <v>259</v>
      </c>
      <c r="C111" s="672">
        <v>259</v>
      </c>
      <c r="D111" s="654">
        <f t="shared" si="9"/>
        <v>100</v>
      </c>
      <c r="E111" s="655">
        <f t="shared" si="11"/>
        <v>141.53005464480876</v>
      </c>
      <c r="F111" s="672">
        <v>183</v>
      </c>
      <c r="G111" s="656">
        <f t="shared" si="12"/>
        <v>76</v>
      </c>
      <c r="H111" s="657"/>
      <c r="I111" s="663"/>
    </row>
    <row r="112" spans="1:9" ht="18" customHeight="1">
      <c r="A112" s="652" t="s">
        <v>265</v>
      </c>
      <c r="B112" s="672">
        <v>334</v>
      </c>
      <c r="C112" s="672">
        <v>334</v>
      </c>
      <c r="D112" s="654">
        <f t="shared" si="9"/>
        <v>100</v>
      </c>
      <c r="E112" s="655">
        <f t="shared" si="11"/>
        <v>344.3298969072165</v>
      </c>
      <c r="F112" s="672">
        <v>97</v>
      </c>
      <c r="G112" s="656">
        <f t="shared" si="12"/>
        <v>237</v>
      </c>
      <c r="H112" s="657"/>
      <c r="I112" s="663"/>
    </row>
    <row r="113" spans="1:9" s="625" customFormat="1" ht="18" customHeight="1">
      <c r="A113" s="230" t="s">
        <v>266</v>
      </c>
      <c r="B113" s="670">
        <f>SUM(B114:B122)</f>
        <v>48084</v>
      </c>
      <c r="C113" s="670">
        <f>SUM(C114:C122)</f>
        <v>46424</v>
      </c>
      <c r="D113" s="647">
        <f t="shared" si="9"/>
        <v>96.5477081773563</v>
      </c>
      <c r="E113" s="648">
        <f t="shared" si="11"/>
        <v>153.10335729833125</v>
      </c>
      <c r="F113" s="649">
        <f>SUM(F114:F122)</f>
        <v>30322</v>
      </c>
      <c r="G113" s="650">
        <f t="shared" si="12"/>
        <v>16102</v>
      </c>
      <c r="H113" s="651">
        <f>(C113-F113)/F113*100</f>
        <v>53.10335729833125</v>
      </c>
      <c r="I113" s="674" t="s">
        <v>267</v>
      </c>
    </row>
    <row r="114" spans="1:9" ht="18" customHeight="1">
      <c r="A114" s="652" t="s">
        <v>268</v>
      </c>
      <c r="B114" s="672">
        <v>15257</v>
      </c>
      <c r="C114" s="672">
        <v>15257</v>
      </c>
      <c r="D114" s="654">
        <f t="shared" si="9"/>
        <v>100</v>
      </c>
      <c r="E114" s="655">
        <f t="shared" si="11"/>
        <v>130.64737112519268</v>
      </c>
      <c r="F114" s="672">
        <v>11678</v>
      </c>
      <c r="G114" s="656">
        <f t="shared" si="12"/>
        <v>3579</v>
      </c>
      <c r="H114" s="651"/>
      <c r="I114" s="665"/>
    </row>
    <row r="115" spans="1:9" ht="18" customHeight="1">
      <c r="A115" s="652" t="s">
        <v>269</v>
      </c>
      <c r="B115" s="672">
        <v>6945</v>
      </c>
      <c r="C115" s="672">
        <v>6945</v>
      </c>
      <c r="D115" s="654">
        <f t="shared" si="9"/>
        <v>100</v>
      </c>
      <c r="E115" s="655">
        <f t="shared" si="11"/>
        <v>303.5402097902098</v>
      </c>
      <c r="F115" s="672">
        <v>2288</v>
      </c>
      <c r="G115" s="656">
        <f t="shared" si="12"/>
        <v>4657</v>
      </c>
      <c r="H115" s="651"/>
      <c r="I115" s="665"/>
    </row>
    <row r="116" spans="1:9" ht="18" customHeight="1">
      <c r="A116" s="652" t="s">
        <v>270</v>
      </c>
      <c r="B116" s="672">
        <v>13016</v>
      </c>
      <c r="C116" s="672">
        <v>13016</v>
      </c>
      <c r="D116" s="654">
        <f t="shared" si="9"/>
        <v>100</v>
      </c>
      <c r="E116" s="655">
        <f t="shared" si="11"/>
        <v>258.56177989670243</v>
      </c>
      <c r="F116" s="672">
        <v>5034</v>
      </c>
      <c r="G116" s="656">
        <f t="shared" si="12"/>
        <v>7982</v>
      </c>
      <c r="H116" s="651"/>
      <c r="I116" s="665"/>
    </row>
    <row r="117" spans="1:9" ht="18" customHeight="1" hidden="1">
      <c r="A117" s="652" t="s">
        <v>271</v>
      </c>
      <c r="B117" s="672"/>
      <c r="C117" s="672"/>
      <c r="D117" s="654"/>
      <c r="E117" s="655"/>
      <c r="F117" s="672"/>
      <c r="G117" s="656">
        <f t="shared" si="12"/>
        <v>0</v>
      </c>
      <c r="H117" s="651"/>
      <c r="I117" s="665"/>
    </row>
    <row r="118" spans="1:9" ht="18" customHeight="1">
      <c r="A118" s="652" t="s">
        <v>272</v>
      </c>
      <c r="B118" s="672">
        <v>1195</v>
      </c>
      <c r="C118" s="672">
        <v>1195</v>
      </c>
      <c r="D118" s="654">
        <f t="shared" si="9"/>
        <v>100</v>
      </c>
      <c r="E118" s="655">
        <f t="shared" si="11"/>
        <v>49.543946932006634</v>
      </c>
      <c r="F118" s="672">
        <v>2412</v>
      </c>
      <c r="G118" s="656">
        <f t="shared" si="12"/>
        <v>-1217</v>
      </c>
      <c r="H118" s="651"/>
      <c r="I118" s="665"/>
    </row>
    <row r="119" spans="1:9" ht="18" customHeight="1">
      <c r="A119" s="652" t="s">
        <v>273</v>
      </c>
      <c r="B119" s="672">
        <v>197</v>
      </c>
      <c r="C119" s="672">
        <v>197</v>
      </c>
      <c r="D119" s="654">
        <f t="shared" si="9"/>
        <v>100</v>
      </c>
      <c r="E119" s="655">
        <f t="shared" si="11"/>
        <v>12.351097178683386</v>
      </c>
      <c r="F119" s="672">
        <v>1595</v>
      </c>
      <c r="G119" s="656">
        <f t="shared" si="12"/>
        <v>-1398</v>
      </c>
      <c r="H119" s="651"/>
      <c r="I119" s="665"/>
    </row>
    <row r="120" spans="1:9" ht="18" customHeight="1">
      <c r="A120" s="652" t="s">
        <v>274</v>
      </c>
      <c r="B120" s="672">
        <v>6986</v>
      </c>
      <c r="C120" s="672">
        <v>5326</v>
      </c>
      <c r="D120" s="654">
        <f t="shared" si="9"/>
        <v>76.23819066704837</v>
      </c>
      <c r="E120" s="655">
        <f t="shared" si="11"/>
        <v>94.34898139946856</v>
      </c>
      <c r="F120" s="672">
        <v>5645</v>
      </c>
      <c r="G120" s="656">
        <f t="shared" si="12"/>
        <v>-319</v>
      </c>
      <c r="H120" s="651"/>
      <c r="I120" s="665"/>
    </row>
    <row r="121" spans="1:9" ht="18" customHeight="1">
      <c r="A121" s="652" t="s">
        <v>275</v>
      </c>
      <c r="B121" s="672">
        <v>2546</v>
      </c>
      <c r="C121" s="672">
        <v>2546</v>
      </c>
      <c r="D121" s="654">
        <f t="shared" si="9"/>
        <v>100</v>
      </c>
      <c r="E121" s="655">
        <f t="shared" si="11"/>
        <v>155.2439024390244</v>
      </c>
      <c r="F121" s="672">
        <v>1640</v>
      </c>
      <c r="G121" s="656">
        <f t="shared" si="12"/>
        <v>906</v>
      </c>
      <c r="H121" s="651"/>
      <c r="I121" s="665"/>
    </row>
    <row r="122" spans="1:9" ht="18" customHeight="1">
      <c r="A122" s="652" t="s">
        <v>276</v>
      </c>
      <c r="B122" s="672">
        <v>1942</v>
      </c>
      <c r="C122" s="672">
        <v>1942</v>
      </c>
      <c r="D122" s="654">
        <f t="shared" si="9"/>
        <v>100</v>
      </c>
      <c r="E122" s="655">
        <f t="shared" si="11"/>
        <v>6473.333333333333</v>
      </c>
      <c r="F122" s="672">
        <v>30</v>
      </c>
      <c r="G122" s="656">
        <f t="shared" si="12"/>
        <v>1912</v>
      </c>
      <c r="H122" s="651"/>
      <c r="I122" s="665"/>
    </row>
    <row r="123" spans="1:9" s="625" customFormat="1" ht="18" customHeight="1">
      <c r="A123" s="230" t="s">
        <v>277</v>
      </c>
      <c r="B123" s="670">
        <f>SUM(B124:B128)</f>
        <v>7725</v>
      </c>
      <c r="C123" s="670">
        <f>SUM(C124:C128)</f>
        <v>7710</v>
      </c>
      <c r="D123" s="647">
        <f t="shared" si="9"/>
        <v>99.80582524271846</v>
      </c>
      <c r="E123" s="648">
        <f t="shared" si="11"/>
        <v>45.9065197975588</v>
      </c>
      <c r="F123" s="649">
        <f>SUM(F124:F128)</f>
        <v>16795</v>
      </c>
      <c r="G123" s="650">
        <f t="shared" si="12"/>
        <v>-9085</v>
      </c>
      <c r="H123" s="651">
        <f>(C123-F123)/F123*100</f>
        <v>-54.0934802024412</v>
      </c>
      <c r="I123" s="665" t="s">
        <v>278</v>
      </c>
    </row>
    <row r="124" spans="1:9" ht="18" customHeight="1">
      <c r="A124" s="652" t="s">
        <v>279</v>
      </c>
      <c r="B124" s="672">
        <v>7025</v>
      </c>
      <c r="C124" s="672">
        <v>7025</v>
      </c>
      <c r="D124" s="654">
        <f t="shared" si="9"/>
        <v>100</v>
      </c>
      <c r="E124" s="655">
        <f t="shared" si="11"/>
        <v>115.8094296076492</v>
      </c>
      <c r="F124" s="672">
        <v>6066</v>
      </c>
      <c r="G124" s="656">
        <f t="shared" si="12"/>
        <v>959</v>
      </c>
      <c r="H124" s="657"/>
      <c r="I124" s="665"/>
    </row>
    <row r="125" spans="1:9" ht="18" customHeight="1">
      <c r="A125" s="652" t="s">
        <v>280</v>
      </c>
      <c r="B125" s="672">
        <v>233</v>
      </c>
      <c r="C125" s="672">
        <v>233</v>
      </c>
      <c r="D125" s="654">
        <f t="shared" si="9"/>
        <v>100</v>
      </c>
      <c r="E125" s="655">
        <f t="shared" si="11"/>
        <v>72.36024844720497</v>
      </c>
      <c r="F125" s="672">
        <v>322</v>
      </c>
      <c r="G125" s="656">
        <f t="shared" si="12"/>
        <v>-89</v>
      </c>
      <c r="H125" s="657"/>
      <c r="I125" s="665"/>
    </row>
    <row r="126" spans="1:9" ht="18" customHeight="1">
      <c r="A126" s="652" t="s">
        <v>281</v>
      </c>
      <c r="B126" s="672">
        <v>44</v>
      </c>
      <c r="C126" s="672">
        <v>29</v>
      </c>
      <c r="D126" s="654">
        <f t="shared" si="9"/>
        <v>65.9090909090909</v>
      </c>
      <c r="E126" s="655">
        <f t="shared" si="11"/>
        <v>138.0952380952381</v>
      </c>
      <c r="F126" s="672">
        <v>21</v>
      </c>
      <c r="G126" s="656">
        <f t="shared" si="12"/>
        <v>8</v>
      </c>
      <c r="H126" s="657"/>
      <c r="I126" s="665"/>
    </row>
    <row r="127" spans="1:9" ht="18" customHeight="1">
      <c r="A127" s="652" t="s">
        <v>282</v>
      </c>
      <c r="B127" s="672">
        <v>423</v>
      </c>
      <c r="C127" s="672">
        <v>423</v>
      </c>
      <c r="D127" s="654">
        <f t="shared" si="9"/>
        <v>100</v>
      </c>
      <c r="E127" s="655">
        <f t="shared" si="11"/>
        <v>4.101221640488656</v>
      </c>
      <c r="F127" s="672">
        <v>10314</v>
      </c>
      <c r="G127" s="656">
        <f t="shared" si="12"/>
        <v>-9891</v>
      </c>
      <c r="H127" s="657"/>
      <c r="I127" s="665"/>
    </row>
    <row r="128" spans="1:9" ht="18" customHeight="1">
      <c r="A128" s="652" t="s">
        <v>283</v>
      </c>
      <c r="B128" s="672"/>
      <c r="C128" s="672"/>
      <c r="D128" s="654"/>
      <c r="E128" s="655">
        <f t="shared" si="11"/>
        <v>0</v>
      </c>
      <c r="F128" s="672">
        <v>72</v>
      </c>
      <c r="G128" s="656">
        <f t="shared" si="12"/>
        <v>-72</v>
      </c>
      <c r="H128" s="657"/>
      <c r="I128" s="665"/>
    </row>
    <row r="129" spans="1:9" s="625" customFormat="1" ht="18" customHeight="1">
      <c r="A129" s="230" t="s">
        <v>284</v>
      </c>
      <c r="B129" s="670">
        <f>SUM(B130:B134)</f>
        <v>3479</v>
      </c>
      <c r="C129" s="670">
        <f>SUM(C130:C134)</f>
        <v>3479</v>
      </c>
      <c r="D129" s="647">
        <f t="shared" si="9"/>
        <v>100</v>
      </c>
      <c r="E129" s="648">
        <f t="shared" si="11"/>
        <v>84.27810077519379</v>
      </c>
      <c r="F129" s="649">
        <f>SUM(F130:F134)</f>
        <v>4128</v>
      </c>
      <c r="G129" s="650">
        <f t="shared" si="12"/>
        <v>-649</v>
      </c>
      <c r="H129" s="651">
        <f>(C129-F129)/F129*100</f>
        <v>-15.7218992248062</v>
      </c>
      <c r="I129" s="665" t="s">
        <v>278</v>
      </c>
    </row>
    <row r="130" spans="1:9" ht="18" customHeight="1">
      <c r="A130" s="652" t="s">
        <v>285</v>
      </c>
      <c r="B130" s="672">
        <v>918</v>
      </c>
      <c r="C130" s="672">
        <v>918</v>
      </c>
      <c r="D130" s="654">
        <f t="shared" si="9"/>
        <v>100</v>
      </c>
      <c r="E130" s="655">
        <f t="shared" si="11"/>
        <v>117.09183673469387</v>
      </c>
      <c r="F130" s="672">
        <v>784</v>
      </c>
      <c r="G130" s="656">
        <f t="shared" si="12"/>
        <v>134</v>
      </c>
      <c r="H130" s="657"/>
      <c r="I130" s="665"/>
    </row>
    <row r="131" spans="1:9" ht="18" customHeight="1">
      <c r="A131" s="652" t="s">
        <v>286</v>
      </c>
      <c r="B131" s="672">
        <v>119</v>
      </c>
      <c r="C131" s="672">
        <v>119</v>
      </c>
      <c r="D131" s="654">
        <f t="shared" si="9"/>
        <v>100</v>
      </c>
      <c r="E131" s="655">
        <f t="shared" si="11"/>
        <v>100</v>
      </c>
      <c r="F131" s="672">
        <v>119</v>
      </c>
      <c r="G131" s="656">
        <f t="shared" si="12"/>
        <v>0</v>
      </c>
      <c r="H131" s="657"/>
      <c r="I131" s="665"/>
    </row>
    <row r="132" spans="1:9" ht="18" customHeight="1">
      <c r="A132" s="652" t="s">
        <v>287</v>
      </c>
      <c r="B132" s="672"/>
      <c r="C132" s="672"/>
      <c r="D132" s="654"/>
      <c r="E132" s="655"/>
      <c r="F132" s="672">
        <v>2176</v>
      </c>
      <c r="G132" s="656"/>
      <c r="H132" s="657"/>
      <c r="I132" s="665"/>
    </row>
    <row r="133" spans="1:9" ht="18" customHeight="1">
      <c r="A133" s="652" t="s">
        <v>288</v>
      </c>
      <c r="B133" s="672"/>
      <c r="C133" s="672"/>
      <c r="D133" s="654"/>
      <c r="E133" s="655">
        <f t="shared" si="11"/>
        <v>0</v>
      </c>
      <c r="F133" s="672">
        <v>601</v>
      </c>
      <c r="G133" s="656">
        <f t="shared" si="12"/>
        <v>-601</v>
      </c>
      <c r="H133" s="657"/>
      <c r="I133" s="665"/>
    </row>
    <row r="134" spans="1:9" ht="18" customHeight="1">
      <c r="A134" s="652" t="s">
        <v>289</v>
      </c>
      <c r="B134" s="672">
        <v>2442</v>
      </c>
      <c r="C134" s="672">
        <v>2442</v>
      </c>
      <c r="D134" s="654">
        <f t="shared" si="9"/>
        <v>100</v>
      </c>
      <c r="E134" s="655">
        <f t="shared" si="11"/>
        <v>545.0892857142857</v>
      </c>
      <c r="F134" s="672">
        <v>448</v>
      </c>
      <c r="G134" s="656">
        <f t="shared" si="12"/>
        <v>1994</v>
      </c>
      <c r="H134" s="657"/>
      <c r="I134" s="665"/>
    </row>
    <row r="135" spans="1:9" s="625" customFormat="1" ht="18" customHeight="1">
      <c r="A135" s="230" t="s">
        <v>290</v>
      </c>
      <c r="B135" s="670">
        <f>SUM(B136:B138)</f>
        <v>228</v>
      </c>
      <c r="C135" s="670">
        <f>SUM(C136:C138)</f>
        <v>219</v>
      </c>
      <c r="D135" s="647">
        <f t="shared" si="9"/>
        <v>96.05263157894737</v>
      </c>
      <c r="E135" s="648">
        <f t="shared" si="11"/>
        <v>53.15533980582524</v>
      </c>
      <c r="F135" s="649">
        <f>SUM(F136:F138)</f>
        <v>412</v>
      </c>
      <c r="G135" s="650">
        <f t="shared" si="12"/>
        <v>-193</v>
      </c>
      <c r="H135" s="651">
        <f>(C135-F135)/F135*100</f>
        <v>-46.84466019417476</v>
      </c>
      <c r="I135" s="665" t="s">
        <v>291</v>
      </c>
    </row>
    <row r="136" spans="1:9" ht="18" customHeight="1">
      <c r="A136" s="652" t="s">
        <v>292</v>
      </c>
      <c r="B136" s="672">
        <v>170</v>
      </c>
      <c r="C136" s="672">
        <v>161</v>
      </c>
      <c r="D136" s="654">
        <f t="shared" si="9"/>
        <v>94.70588235294117</v>
      </c>
      <c r="E136" s="655">
        <f t="shared" si="11"/>
        <v>40.86294416243655</v>
      </c>
      <c r="F136" s="672">
        <v>394</v>
      </c>
      <c r="G136" s="656">
        <f t="shared" si="12"/>
        <v>-233</v>
      </c>
      <c r="H136" s="657"/>
      <c r="I136" s="665"/>
    </row>
    <row r="137" spans="1:9" ht="18" customHeight="1">
      <c r="A137" s="652" t="s">
        <v>293</v>
      </c>
      <c r="B137" s="672"/>
      <c r="C137" s="672"/>
      <c r="D137" s="654"/>
      <c r="E137" s="655">
        <f t="shared" si="11"/>
        <v>0</v>
      </c>
      <c r="F137" s="672">
        <v>18</v>
      </c>
      <c r="G137" s="656">
        <f t="shared" si="12"/>
        <v>-18</v>
      </c>
      <c r="H137" s="657"/>
      <c r="I137" s="665"/>
    </row>
    <row r="138" spans="1:9" ht="18" customHeight="1">
      <c r="A138" s="652" t="s">
        <v>294</v>
      </c>
      <c r="B138" s="672">
        <v>58</v>
      </c>
      <c r="C138" s="672">
        <v>58</v>
      </c>
      <c r="D138" s="654">
        <f t="shared" si="9"/>
        <v>100</v>
      </c>
      <c r="E138" s="655"/>
      <c r="F138" s="658"/>
      <c r="G138" s="656">
        <f t="shared" si="12"/>
        <v>58</v>
      </c>
      <c r="H138" s="657"/>
      <c r="I138" s="665"/>
    </row>
    <row r="139" spans="1:9" s="625" customFormat="1" ht="18" customHeight="1">
      <c r="A139" s="230" t="s">
        <v>295</v>
      </c>
      <c r="B139" s="670">
        <f>SUM(B140:B144)</f>
        <v>0</v>
      </c>
      <c r="C139" s="670">
        <f>SUM(C140:C144)</f>
        <v>0</v>
      </c>
      <c r="D139" s="670"/>
      <c r="E139" s="670">
        <f>SUM(E140:E144)</f>
        <v>0</v>
      </c>
      <c r="F139" s="670">
        <f>SUM(F140:F144)</f>
        <v>100</v>
      </c>
      <c r="G139" s="650"/>
      <c r="H139" s="651"/>
      <c r="I139" s="679"/>
    </row>
    <row r="140" spans="1:9" ht="18" customHeight="1" hidden="1">
      <c r="A140" s="230" t="s">
        <v>296</v>
      </c>
      <c r="B140" s="672"/>
      <c r="C140" s="672"/>
      <c r="D140" s="654"/>
      <c r="E140" s="655"/>
      <c r="F140" s="658">
        <v>0</v>
      </c>
      <c r="G140" s="656"/>
      <c r="H140" s="657"/>
      <c r="I140" s="665"/>
    </row>
    <row r="141" spans="1:9" ht="18" customHeight="1" hidden="1">
      <c r="A141" s="230" t="s">
        <v>297</v>
      </c>
      <c r="B141" s="672"/>
      <c r="C141" s="672"/>
      <c r="D141" s="654"/>
      <c r="E141" s="655"/>
      <c r="F141" s="658">
        <v>0</v>
      </c>
      <c r="G141" s="656"/>
      <c r="H141" s="657"/>
      <c r="I141" s="665"/>
    </row>
    <row r="142" spans="1:9" ht="18" customHeight="1" hidden="1">
      <c r="A142" s="230" t="s">
        <v>298</v>
      </c>
      <c r="B142" s="672"/>
      <c r="C142" s="672"/>
      <c r="D142" s="654"/>
      <c r="E142" s="655"/>
      <c r="F142" s="658">
        <v>0</v>
      </c>
      <c r="G142" s="656"/>
      <c r="H142" s="657"/>
      <c r="I142" s="665"/>
    </row>
    <row r="143" spans="1:9" ht="18" customHeight="1" hidden="1">
      <c r="A143" s="230" t="s">
        <v>299</v>
      </c>
      <c r="B143" s="672"/>
      <c r="C143" s="672"/>
      <c r="D143" s="654"/>
      <c r="E143" s="655"/>
      <c r="F143" s="658">
        <v>0</v>
      </c>
      <c r="G143" s="656"/>
      <c r="H143" s="657"/>
      <c r="I143" s="665"/>
    </row>
    <row r="144" spans="1:9" ht="18" customHeight="1">
      <c r="A144" s="652" t="s">
        <v>300</v>
      </c>
      <c r="B144" s="672"/>
      <c r="C144" s="672"/>
      <c r="D144" s="654"/>
      <c r="E144" s="655"/>
      <c r="F144" s="672">
        <v>100</v>
      </c>
      <c r="G144" s="656"/>
      <c r="H144" s="657"/>
      <c r="I144" s="665"/>
    </row>
    <row r="145" spans="1:9" s="625" customFormat="1" ht="18" customHeight="1">
      <c r="A145" s="230" t="s">
        <v>301</v>
      </c>
      <c r="B145" s="672"/>
      <c r="C145" s="672"/>
      <c r="D145" s="654"/>
      <c r="E145" s="648"/>
      <c r="F145" s="649">
        <v>0</v>
      </c>
      <c r="G145" s="650">
        <f t="shared" si="12"/>
        <v>0</v>
      </c>
      <c r="H145" s="657"/>
      <c r="I145" s="679"/>
    </row>
    <row r="146" spans="1:9" ht="18" customHeight="1" hidden="1">
      <c r="A146" s="652" t="s">
        <v>302</v>
      </c>
      <c r="B146" s="672"/>
      <c r="C146" s="672"/>
      <c r="D146" s="654"/>
      <c r="E146" s="655"/>
      <c r="F146" s="658">
        <v>0</v>
      </c>
      <c r="G146" s="656">
        <f t="shared" si="12"/>
        <v>0</v>
      </c>
      <c r="H146" s="657"/>
      <c r="I146" s="665"/>
    </row>
    <row r="147" spans="1:9" s="625" customFormat="1" ht="32.25" customHeight="1">
      <c r="A147" s="230" t="s">
        <v>303</v>
      </c>
      <c r="B147" s="670">
        <f>SUM(B148:B151)</f>
        <v>13520</v>
      </c>
      <c r="C147" s="670">
        <f>SUM(C148:C151)</f>
        <v>13520</v>
      </c>
      <c r="D147" s="647">
        <f aca="true" t="shared" si="13" ref="D147:D165">C147/B147*100</f>
        <v>100</v>
      </c>
      <c r="E147" s="648">
        <f aca="true" t="shared" si="14" ref="E147:E165">C147/F147*100</f>
        <v>1035.2220520673814</v>
      </c>
      <c r="F147" s="649">
        <f>F148+F150+F151</f>
        <v>1306</v>
      </c>
      <c r="G147" s="650">
        <f t="shared" si="12"/>
        <v>12214</v>
      </c>
      <c r="H147" s="651">
        <f>(C147-F147)/F147*100</f>
        <v>935.2220520673812</v>
      </c>
      <c r="I147" s="663" t="s">
        <v>304</v>
      </c>
    </row>
    <row r="148" spans="1:9" ht="17.25" customHeight="1">
      <c r="A148" s="652" t="s">
        <v>305</v>
      </c>
      <c r="B148" s="672">
        <v>13409</v>
      </c>
      <c r="C148" s="672">
        <v>13409</v>
      </c>
      <c r="D148" s="654">
        <f t="shared" si="13"/>
        <v>100</v>
      </c>
      <c r="E148" s="655">
        <f t="shared" si="14"/>
        <v>1171.0917030567684</v>
      </c>
      <c r="F148" s="672">
        <v>1145</v>
      </c>
      <c r="G148" s="656">
        <f t="shared" si="12"/>
        <v>12264</v>
      </c>
      <c r="H148" s="657"/>
      <c r="I148" s="665"/>
    </row>
    <row r="149" spans="1:9" ht="17.25" customHeight="1">
      <c r="A149" s="652" t="s">
        <v>306</v>
      </c>
      <c r="B149" s="672"/>
      <c r="C149" s="672"/>
      <c r="D149" s="654"/>
      <c r="E149" s="655"/>
      <c r="F149" s="658"/>
      <c r="G149" s="656">
        <f t="shared" si="12"/>
        <v>0</v>
      </c>
      <c r="H149" s="657"/>
      <c r="I149" s="665"/>
    </row>
    <row r="150" spans="1:9" ht="17.25" customHeight="1">
      <c r="A150" s="652" t="s">
        <v>307</v>
      </c>
      <c r="B150" s="672"/>
      <c r="C150" s="672"/>
      <c r="D150" s="654"/>
      <c r="E150" s="655">
        <f t="shared" si="14"/>
        <v>0</v>
      </c>
      <c r="F150" s="672">
        <v>43</v>
      </c>
      <c r="G150" s="656">
        <f aca="true" t="shared" si="15" ref="G150:G165">C150-F150</f>
        <v>-43</v>
      </c>
      <c r="H150" s="657"/>
      <c r="I150" s="665"/>
    </row>
    <row r="151" spans="1:9" ht="17.25" customHeight="1">
      <c r="A151" s="652" t="s">
        <v>308</v>
      </c>
      <c r="B151" s="672">
        <v>111</v>
      </c>
      <c r="C151" s="672">
        <v>111</v>
      </c>
      <c r="D151" s="654">
        <f t="shared" si="13"/>
        <v>100</v>
      </c>
      <c r="E151" s="655">
        <f t="shared" si="14"/>
        <v>94.0677966101695</v>
      </c>
      <c r="F151" s="672">
        <v>118</v>
      </c>
      <c r="G151" s="656">
        <f t="shared" si="15"/>
        <v>-7</v>
      </c>
      <c r="H151" s="657"/>
      <c r="I151" s="665"/>
    </row>
    <row r="152" spans="1:9" s="625" customFormat="1" ht="17.25" customHeight="1">
      <c r="A152" s="230" t="s">
        <v>309</v>
      </c>
      <c r="B152" s="670">
        <f>B153+B154</f>
        <v>5038</v>
      </c>
      <c r="C152" s="670">
        <f>SUM(C153:C154)</f>
        <v>4829</v>
      </c>
      <c r="D152" s="647">
        <f t="shared" si="13"/>
        <v>95.85152838427948</v>
      </c>
      <c r="E152" s="648">
        <f t="shared" si="14"/>
        <v>110.80770995869665</v>
      </c>
      <c r="F152" s="649">
        <f>SUM(F153:F154)</f>
        <v>4358</v>
      </c>
      <c r="G152" s="650">
        <f t="shared" si="15"/>
        <v>471</v>
      </c>
      <c r="H152" s="651">
        <f>(C152-F152)/F152*100</f>
        <v>10.80770995869665</v>
      </c>
      <c r="I152" s="679"/>
    </row>
    <row r="153" spans="1:9" ht="17.25" customHeight="1">
      <c r="A153" s="652" t="s">
        <v>310</v>
      </c>
      <c r="B153" s="672">
        <v>5038</v>
      </c>
      <c r="C153" s="672">
        <v>4829</v>
      </c>
      <c r="D153" s="654">
        <f t="shared" si="13"/>
        <v>95.85152838427948</v>
      </c>
      <c r="E153" s="655">
        <f t="shared" si="14"/>
        <v>111.11366774045099</v>
      </c>
      <c r="F153" s="672">
        <v>4346</v>
      </c>
      <c r="G153" s="656">
        <f t="shared" si="15"/>
        <v>483</v>
      </c>
      <c r="H153" s="657"/>
      <c r="I153" s="665"/>
    </row>
    <row r="154" spans="1:9" ht="17.25" customHeight="1">
      <c r="A154" s="652" t="s">
        <v>311</v>
      </c>
      <c r="B154" s="672"/>
      <c r="C154" s="672"/>
      <c r="D154" s="654"/>
      <c r="E154" s="655">
        <f t="shared" si="14"/>
        <v>0</v>
      </c>
      <c r="F154" s="672">
        <v>12</v>
      </c>
      <c r="G154" s="656">
        <f t="shared" si="15"/>
        <v>-12</v>
      </c>
      <c r="H154" s="657"/>
      <c r="I154" s="665"/>
    </row>
    <row r="155" spans="1:9" s="625" customFormat="1" ht="17.25" customHeight="1">
      <c r="A155" s="230" t="s">
        <v>312</v>
      </c>
      <c r="B155" s="670">
        <f>B156</f>
        <v>1023</v>
      </c>
      <c r="C155" s="670">
        <f>C156</f>
        <v>1023</v>
      </c>
      <c r="D155" s="647">
        <f t="shared" si="13"/>
        <v>100</v>
      </c>
      <c r="E155" s="648">
        <f t="shared" si="14"/>
        <v>258.33333333333337</v>
      </c>
      <c r="F155" s="649">
        <f>F156</f>
        <v>396</v>
      </c>
      <c r="G155" s="650">
        <f t="shared" si="15"/>
        <v>627</v>
      </c>
      <c r="H155" s="651">
        <f>(C155-F155)/F155*100</f>
        <v>158.33333333333331</v>
      </c>
      <c r="I155" s="665" t="s">
        <v>313</v>
      </c>
    </row>
    <row r="156" spans="1:9" ht="17.25" customHeight="1">
      <c r="A156" s="652" t="s">
        <v>314</v>
      </c>
      <c r="B156" s="672">
        <v>1023</v>
      </c>
      <c r="C156" s="672">
        <v>1023</v>
      </c>
      <c r="D156" s="654">
        <f t="shared" si="13"/>
        <v>100</v>
      </c>
      <c r="E156" s="655">
        <f t="shared" si="14"/>
        <v>258.33333333333337</v>
      </c>
      <c r="F156" s="672">
        <v>396</v>
      </c>
      <c r="G156" s="656">
        <f t="shared" si="15"/>
        <v>627</v>
      </c>
      <c r="H156" s="651"/>
      <c r="I156" s="665"/>
    </row>
    <row r="157" spans="1:9" s="625" customFormat="1" ht="17.25" customHeight="1">
      <c r="A157" s="230" t="s">
        <v>315</v>
      </c>
      <c r="B157" s="670">
        <f>SUM(B158:B161)</f>
        <v>2093</v>
      </c>
      <c r="C157" s="670">
        <f>SUM(C158:C161)</f>
        <v>1722</v>
      </c>
      <c r="D157" s="647">
        <f t="shared" si="13"/>
        <v>82.2742474916388</v>
      </c>
      <c r="E157" s="648">
        <f t="shared" si="14"/>
        <v>434.8484848484849</v>
      </c>
      <c r="F157" s="670">
        <v>396</v>
      </c>
      <c r="G157" s="650">
        <f t="shared" si="15"/>
        <v>1326</v>
      </c>
      <c r="H157" s="651">
        <f>(C157-F157)/F157*100</f>
        <v>334.8484848484849</v>
      </c>
      <c r="I157" s="665" t="s">
        <v>313</v>
      </c>
    </row>
    <row r="158" spans="1:9" ht="17.25" customHeight="1">
      <c r="A158" s="652" t="s">
        <v>316</v>
      </c>
      <c r="B158" s="672">
        <v>519</v>
      </c>
      <c r="C158" s="672">
        <v>519</v>
      </c>
      <c r="D158" s="654">
        <f t="shared" si="13"/>
        <v>100</v>
      </c>
      <c r="E158" s="655">
        <f t="shared" si="14"/>
        <v>131.06060606060606</v>
      </c>
      <c r="F158" s="672">
        <v>396</v>
      </c>
      <c r="G158" s="656">
        <f t="shared" si="15"/>
        <v>123</v>
      </c>
      <c r="H158" s="651"/>
      <c r="I158" s="665"/>
    </row>
    <row r="159" spans="1:9" ht="17.25" customHeight="1">
      <c r="A159" s="652" t="s">
        <v>317</v>
      </c>
      <c r="B159" s="672">
        <v>535</v>
      </c>
      <c r="C159" s="672">
        <v>535</v>
      </c>
      <c r="D159" s="654">
        <f t="shared" si="13"/>
        <v>100</v>
      </c>
      <c r="E159" s="655">
        <f t="shared" si="14"/>
        <v>135.1010101010101</v>
      </c>
      <c r="F159" s="672">
        <v>396</v>
      </c>
      <c r="G159" s="656">
        <f t="shared" si="15"/>
        <v>139</v>
      </c>
      <c r="H159" s="651"/>
      <c r="I159" s="665"/>
    </row>
    <row r="160" spans="1:9" ht="17.25" customHeight="1">
      <c r="A160" s="652" t="s">
        <v>318</v>
      </c>
      <c r="B160" s="672">
        <v>101</v>
      </c>
      <c r="C160" s="672">
        <v>101</v>
      </c>
      <c r="D160" s="654">
        <f t="shared" si="13"/>
        <v>100</v>
      </c>
      <c r="E160" s="655">
        <f t="shared" si="14"/>
        <v>25.5050505050505</v>
      </c>
      <c r="F160" s="672">
        <v>396</v>
      </c>
      <c r="G160" s="656">
        <f t="shared" si="15"/>
        <v>-295</v>
      </c>
      <c r="H160" s="651"/>
      <c r="I160" s="665"/>
    </row>
    <row r="161" spans="1:9" ht="17.25" customHeight="1">
      <c r="A161" s="652" t="s">
        <v>319</v>
      </c>
      <c r="B161" s="672">
        <v>938</v>
      </c>
      <c r="C161" s="672">
        <v>567</v>
      </c>
      <c r="D161" s="654">
        <f t="shared" si="13"/>
        <v>60.447761194029844</v>
      </c>
      <c r="E161" s="655">
        <f t="shared" si="14"/>
        <v>143.1818181818182</v>
      </c>
      <c r="F161" s="672">
        <v>396</v>
      </c>
      <c r="G161" s="656">
        <f t="shared" si="15"/>
        <v>171</v>
      </c>
      <c r="H161" s="651"/>
      <c r="I161" s="665"/>
    </row>
    <row r="162" spans="1:9" s="625" customFormat="1" ht="17.25" customHeight="1">
      <c r="A162" s="230" t="s">
        <v>46</v>
      </c>
      <c r="B162" s="670">
        <f>B163</f>
        <v>6022</v>
      </c>
      <c r="C162" s="670">
        <f>C163</f>
        <v>6022</v>
      </c>
      <c r="D162" s="647">
        <f t="shared" si="13"/>
        <v>100</v>
      </c>
      <c r="E162" s="648">
        <f t="shared" si="14"/>
        <v>117.38791423001949</v>
      </c>
      <c r="F162" s="649">
        <f>F163</f>
        <v>5130</v>
      </c>
      <c r="G162" s="650">
        <f t="shared" si="15"/>
        <v>892</v>
      </c>
      <c r="H162" s="651">
        <f>(C162-F162)/F162*100</f>
        <v>17.387914230019494</v>
      </c>
      <c r="I162" s="665" t="s">
        <v>320</v>
      </c>
    </row>
    <row r="163" spans="1:9" ht="17.25" customHeight="1">
      <c r="A163" s="652" t="s">
        <v>321</v>
      </c>
      <c r="B163" s="672">
        <v>6022</v>
      </c>
      <c r="C163" s="672">
        <v>6022</v>
      </c>
      <c r="D163" s="654">
        <f t="shared" si="13"/>
        <v>100</v>
      </c>
      <c r="E163" s="655">
        <f t="shared" si="14"/>
        <v>117.38791423001949</v>
      </c>
      <c r="F163" s="672">
        <v>5130</v>
      </c>
      <c r="G163" s="656">
        <f t="shared" si="15"/>
        <v>892</v>
      </c>
      <c r="H163" s="657"/>
      <c r="I163" s="665"/>
    </row>
    <row r="164" spans="1:9" s="625" customFormat="1" ht="17.25" customHeight="1">
      <c r="A164" s="230" t="s">
        <v>322</v>
      </c>
      <c r="B164" s="670">
        <f>B165</f>
        <v>4048</v>
      </c>
      <c r="C164" s="670">
        <f>C165</f>
        <v>4048</v>
      </c>
      <c r="D164" s="647">
        <f t="shared" si="13"/>
        <v>100</v>
      </c>
      <c r="E164" s="648">
        <f t="shared" si="14"/>
        <v>85.22105263157894</v>
      </c>
      <c r="F164" s="649">
        <f>F165</f>
        <v>4750</v>
      </c>
      <c r="G164" s="650">
        <f t="shared" si="15"/>
        <v>-702</v>
      </c>
      <c r="H164" s="651">
        <f>(C164-F164)/F164*100</f>
        <v>-14.778947368421052</v>
      </c>
      <c r="I164" s="679"/>
    </row>
    <row r="165" spans="1:9" ht="17.25" customHeight="1">
      <c r="A165" s="652" t="s">
        <v>323</v>
      </c>
      <c r="B165" s="672">
        <v>4048</v>
      </c>
      <c r="C165" s="672">
        <v>4048</v>
      </c>
      <c r="D165" s="654">
        <f t="shared" si="13"/>
        <v>100</v>
      </c>
      <c r="E165" s="655">
        <f t="shared" si="14"/>
        <v>85.22105263157894</v>
      </c>
      <c r="F165" s="672">
        <v>4750</v>
      </c>
      <c r="G165" s="656">
        <f t="shared" si="15"/>
        <v>-702</v>
      </c>
      <c r="H165" s="657"/>
      <c r="I165" s="665"/>
    </row>
    <row r="166" spans="4:8" ht="14.25">
      <c r="D166" s="675"/>
      <c r="E166" s="676"/>
      <c r="F166" s="677"/>
      <c r="G166" s="678"/>
      <c r="H166" s="676"/>
    </row>
    <row r="167" spans="4:8" ht="14.25">
      <c r="D167" s="675"/>
      <c r="E167" s="676"/>
      <c r="F167" s="678"/>
      <c r="G167" s="678"/>
      <c r="H167" s="676"/>
    </row>
    <row r="168" spans="4:8" ht="14.25">
      <c r="D168" s="675"/>
      <c r="E168" s="676"/>
      <c r="F168" s="678"/>
      <c r="G168" s="678"/>
      <c r="H168" s="676"/>
    </row>
    <row r="169" spans="4:8" ht="14.25">
      <c r="D169" s="675"/>
      <c r="E169" s="676"/>
      <c r="F169" s="678"/>
      <c r="G169" s="678"/>
      <c r="H169" s="676"/>
    </row>
    <row r="170" spans="4:8" ht="14.25">
      <c r="D170" s="675"/>
      <c r="E170" s="676"/>
      <c r="F170" s="678"/>
      <c r="G170" s="678"/>
      <c r="H170" s="676"/>
    </row>
    <row r="171" spans="4:8" ht="14.25">
      <c r="D171" s="675"/>
      <c r="E171" s="676"/>
      <c r="F171" s="678"/>
      <c r="G171" s="678"/>
      <c r="H171" s="676"/>
    </row>
    <row r="172" spans="4:8" ht="14.25">
      <c r="D172" s="675"/>
      <c r="E172" s="676"/>
      <c r="F172" s="678"/>
      <c r="G172" s="678"/>
      <c r="H172" s="676"/>
    </row>
    <row r="173" spans="4:8" ht="14.25">
      <c r="D173" s="675"/>
      <c r="E173" s="676"/>
      <c r="F173" s="678"/>
      <c r="G173" s="678"/>
      <c r="H173" s="676"/>
    </row>
    <row r="174" spans="4:8" ht="14.25">
      <c r="D174" s="675"/>
      <c r="E174" s="676"/>
      <c r="F174" s="678"/>
      <c r="G174" s="678"/>
      <c r="H174" s="676"/>
    </row>
    <row r="175" spans="4:8" ht="14.25">
      <c r="D175" s="675"/>
      <c r="E175" s="676"/>
      <c r="F175" s="678"/>
      <c r="G175" s="678"/>
      <c r="H175" s="676"/>
    </row>
    <row r="176" spans="4:8" ht="14.25">
      <c r="D176" s="675"/>
      <c r="E176" s="676"/>
      <c r="F176" s="678"/>
      <c r="G176" s="678"/>
      <c r="H176" s="676"/>
    </row>
    <row r="177" spans="4:8" ht="14.25">
      <c r="D177" s="675"/>
      <c r="E177" s="676"/>
      <c r="F177" s="678"/>
      <c r="G177" s="678"/>
      <c r="H177" s="676"/>
    </row>
    <row r="178" spans="4:8" ht="14.25">
      <c r="D178" s="675"/>
      <c r="E178" s="676"/>
      <c r="F178" s="678"/>
      <c r="G178" s="678"/>
      <c r="H178" s="676"/>
    </row>
    <row r="179" spans="4:8" ht="14.25">
      <c r="D179" s="675"/>
      <c r="E179" s="676"/>
      <c r="F179" s="678"/>
      <c r="G179" s="678"/>
      <c r="H179" s="676"/>
    </row>
    <row r="180" spans="4:8" ht="14.25">
      <c r="D180" s="675"/>
      <c r="E180" s="676"/>
      <c r="F180" s="678"/>
      <c r="G180" s="678"/>
      <c r="H180" s="676"/>
    </row>
    <row r="181" spans="4:8" ht="14.25">
      <c r="D181" s="675"/>
      <c r="E181" s="676"/>
      <c r="F181" s="678"/>
      <c r="G181" s="678"/>
      <c r="H181" s="676"/>
    </row>
    <row r="182" spans="4:8" ht="14.25">
      <c r="D182" s="675"/>
      <c r="E182" s="676"/>
      <c r="F182" s="678"/>
      <c r="G182" s="678"/>
      <c r="H182" s="676"/>
    </row>
    <row r="183" spans="4:8" ht="14.25">
      <c r="D183" s="675"/>
      <c r="E183" s="676"/>
      <c r="F183" s="678"/>
      <c r="G183" s="678"/>
      <c r="H183" s="676"/>
    </row>
    <row r="184" spans="4:8" ht="14.25">
      <c r="D184" s="675"/>
      <c r="E184" s="676"/>
      <c r="F184" s="678"/>
      <c r="G184" s="678"/>
      <c r="H184" s="676"/>
    </row>
    <row r="185" spans="4:8" ht="14.25">
      <c r="D185" s="675"/>
      <c r="E185" s="676"/>
      <c r="F185" s="678"/>
      <c r="G185" s="678"/>
      <c r="H185" s="676"/>
    </row>
    <row r="186" spans="4:8" ht="14.25">
      <c r="D186" s="675"/>
      <c r="E186" s="676"/>
      <c r="F186" s="678"/>
      <c r="G186" s="678"/>
      <c r="H186" s="676"/>
    </row>
    <row r="187" spans="4:8" ht="14.25">
      <c r="D187" s="675"/>
      <c r="E187" s="676"/>
      <c r="F187" s="678"/>
      <c r="G187" s="678"/>
      <c r="H187" s="676"/>
    </row>
    <row r="188" spans="4:8" ht="14.25">
      <c r="D188" s="675"/>
      <c r="E188" s="676"/>
      <c r="F188" s="678"/>
      <c r="G188" s="678"/>
      <c r="H188" s="676"/>
    </row>
    <row r="189" spans="4:8" ht="14.25">
      <c r="D189" s="675"/>
      <c r="E189" s="676"/>
      <c r="F189" s="678"/>
      <c r="G189" s="678"/>
      <c r="H189" s="676"/>
    </row>
    <row r="190" spans="4:8" ht="14.25">
      <c r="D190" s="675"/>
      <c r="E190" s="676"/>
      <c r="F190" s="678"/>
      <c r="G190" s="678"/>
      <c r="H190" s="676"/>
    </row>
    <row r="191" spans="4:8" ht="14.25">
      <c r="D191" s="675"/>
      <c r="E191" s="676"/>
      <c r="F191" s="678"/>
      <c r="G191" s="678"/>
      <c r="H191" s="676"/>
    </row>
    <row r="192" spans="4:8" ht="14.25">
      <c r="D192" s="675"/>
      <c r="E192" s="676"/>
      <c r="F192" s="678"/>
      <c r="G192" s="678"/>
      <c r="H192" s="676"/>
    </row>
    <row r="193" spans="4:8" ht="14.25">
      <c r="D193" s="675"/>
      <c r="E193" s="676"/>
      <c r="F193" s="678"/>
      <c r="G193" s="678"/>
      <c r="H193" s="676"/>
    </row>
    <row r="194" spans="4:8" ht="14.25">
      <c r="D194" s="675"/>
      <c r="E194" s="676"/>
      <c r="F194" s="678"/>
      <c r="G194" s="678"/>
      <c r="H194" s="676"/>
    </row>
    <row r="195" spans="4:8" ht="14.25">
      <c r="D195" s="675"/>
      <c r="E195" s="676"/>
      <c r="F195" s="678"/>
      <c r="G195" s="678"/>
      <c r="H195" s="676"/>
    </row>
    <row r="196" spans="4:8" ht="14.25">
      <c r="D196" s="675"/>
      <c r="E196" s="676"/>
      <c r="F196" s="678"/>
      <c r="G196" s="678"/>
      <c r="H196" s="676"/>
    </row>
    <row r="197" spans="4:8" ht="14.25">
      <c r="D197" s="675"/>
      <c r="E197" s="676"/>
      <c r="F197" s="678"/>
      <c r="G197" s="678"/>
      <c r="H197" s="676"/>
    </row>
    <row r="198" spans="4:8" ht="14.25">
      <c r="D198" s="675"/>
      <c r="E198" s="676"/>
      <c r="F198" s="678"/>
      <c r="G198" s="678"/>
      <c r="H198" s="676"/>
    </row>
    <row r="199" spans="4:8" ht="14.25">
      <c r="D199" s="675"/>
      <c r="E199" s="676"/>
      <c r="F199" s="678"/>
      <c r="G199" s="678"/>
      <c r="H199" s="676"/>
    </row>
    <row r="200" spans="4:8" ht="14.25">
      <c r="D200" s="675"/>
      <c r="E200" s="676"/>
      <c r="F200" s="678"/>
      <c r="G200" s="678"/>
      <c r="H200" s="676"/>
    </row>
    <row r="201" spans="4:8" ht="14.25">
      <c r="D201" s="675"/>
      <c r="E201" s="676"/>
      <c r="F201" s="678"/>
      <c r="G201" s="678"/>
      <c r="H201" s="676"/>
    </row>
    <row r="202" spans="4:8" ht="14.25">
      <c r="D202" s="675"/>
      <c r="E202" s="676"/>
      <c r="F202" s="678"/>
      <c r="G202" s="678"/>
      <c r="H202" s="676"/>
    </row>
    <row r="203" spans="4:8" ht="14.25">
      <c r="D203" s="675"/>
      <c r="E203" s="676"/>
      <c r="F203" s="678"/>
      <c r="G203" s="678"/>
      <c r="H203" s="676"/>
    </row>
    <row r="204" spans="4:8" ht="14.25">
      <c r="D204" s="675"/>
      <c r="E204" s="676"/>
      <c r="F204" s="678"/>
      <c r="G204" s="678"/>
      <c r="H204" s="676"/>
    </row>
    <row r="205" spans="4:8" ht="14.25">
      <c r="D205" s="675"/>
      <c r="E205" s="676"/>
      <c r="F205" s="678"/>
      <c r="G205" s="678"/>
      <c r="H205" s="676"/>
    </row>
    <row r="206" spans="4:8" ht="14.25">
      <c r="D206" s="675"/>
      <c r="E206" s="676"/>
      <c r="F206" s="678"/>
      <c r="G206" s="678"/>
      <c r="H206" s="676"/>
    </row>
    <row r="207" spans="4:8" ht="14.25">
      <c r="D207" s="675"/>
      <c r="E207" s="676"/>
      <c r="F207" s="678"/>
      <c r="G207" s="678"/>
      <c r="H207" s="676"/>
    </row>
  </sheetData>
  <sheetProtection/>
  <mergeCells count="1">
    <mergeCell ref="A1:I1"/>
  </mergeCells>
  <printOptions horizontalCentered="1"/>
  <pageMargins left="0.9842519685039371" right="0.9842519685039371" top="0.9842519685039371" bottom="0.9842519685039371" header="0" footer="0"/>
  <pageSetup fitToHeight="0" horizontalDpi="600" verticalDpi="600" orientation="landscape" paperSize="9"/>
</worksheet>
</file>

<file path=xl/worksheets/sheet5.xml><?xml version="1.0" encoding="utf-8"?>
<worksheet xmlns="http://schemas.openxmlformats.org/spreadsheetml/2006/main" xmlns:r="http://schemas.openxmlformats.org/officeDocument/2006/relationships">
  <sheetPr>
    <tabColor indexed="10"/>
  </sheetPr>
  <dimension ref="A1:I14"/>
  <sheetViews>
    <sheetView zoomScale="85" zoomScaleNormal="85" workbookViewId="0" topLeftCell="A1">
      <selection activeCell="E45" sqref="E45"/>
    </sheetView>
  </sheetViews>
  <sheetFormatPr defaultColWidth="9.00390625" defaultRowHeight="14.25"/>
  <cols>
    <col min="1" max="1" width="40.50390625" style="0" customWidth="1"/>
    <col min="2" max="2" width="10.50390625" style="0" customWidth="1"/>
    <col min="3" max="3" width="9.875" style="0" customWidth="1"/>
    <col min="4" max="4" width="9.625" style="162" customWidth="1"/>
    <col min="5" max="5" width="12.00390625" style="0" customWidth="1"/>
    <col min="6" max="6" width="8.50390625" style="0" hidden="1" customWidth="1"/>
    <col min="7" max="7" width="12.75390625" style="0" hidden="1" customWidth="1"/>
    <col min="8" max="8" width="10.25390625" style="162" customWidth="1"/>
    <col min="9" max="9" width="21.50390625" style="0" customWidth="1"/>
  </cols>
  <sheetData>
    <row r="1" spans="1:9" s="1" customFormat="1" ht="40.5" customHeight="1">
      <c r="A1" s="549" t="s">
        <v>324</v>
      </c>
      <c r="B1" s="549"/>
      <c r="C1" s="549"/>
      <c r="D1" s="549"/>
      <c r="E1" s="549"/>
      <c r="F1" s="549"/>
      <c r="G1" s="549"/>
      <c r="H1" s="549"/>
      <c r="I1" s="549"/>
    </row>
    <row r="2" spans="1:9" s="194" customFormat="1" ht="18" customHeight="1">
      <c r="A2" s="152" t="s">
        <v>325</v>
      </c>
      <c r="B2" s="600"/>
      <c r="C2" s="600"/>
      <c r="D2" s="601"/>
      <c r="F2" s="602"/>
      <c r="G2" s="603"/>
      <c r="H2" s="604"/>
      <c r="I2" s="204" t="s">
        <v>103</v>
      </c>
    </row>
    <row r="3" spans="1:9" s="599" customFormat="1" ht="39" customHeight="1">
      <c r="A3" s="146" t="s">
        <v>104</v>
      </c>
      <c r="B3" s="605" t="s">
        <v>105</v>
      </c>
      <c r="C3" s="605" t="s">
        <v>107</v>
      </c>
      <c r="D3" s="147" t="s">
        <v>108</v>
      </c>
      <c r="E3" s="146" t="s">
        <v>109</v>
      </c>
      <c r="F3" s="606" t="s">
        <v>326</v>
      </c>
      <c r="G3" s="607" t="s">
        <v>111</v>
      </c>
      <c r="H3" s="147" t="s">
        <v>112</v>
      </c>
      <c r="I3" s="146" t="s">
        <v>113</v>
      </c>
    </row>
    <row r="4" spans="1:9" s="599" customFormat="1" ht="24.75" customHeight="1">
      <c r="A4" s="146" t="s">
        <v>327</v>
      </c>
      <c r="B4" s="211">
        <f>B5+B13</f>
        <v>38280</v>
      </c>
      <c r="C4" s="211">
        <f>C5+C13</f>
        <v>35499</v>
      </c>
      <c r="D4" s="608">
        <f>C4/B4*100</f>
        <v>92.73510971786834</v>
      </c>
      <c r="E4" s="608">
        <f>C4/F4*100</f>
        <v>88.02132407636995</v>
      </c>
      <c r="F4" s="211">
        <f>SUM(F6:F11)</f>
        <v>40330</v>
      </c>
      <c r="G4" s="607">
        <f>G5+G13</f>
        <v>-4833</v>
      </c>
      <c r="H4" s="609">
        <f>G4/F4*100</f>
        <v>-11.983635011157947</v>
      </c>
      <c r="I4" s="208"/>
    </row>
    <row r="5" spans="1:9" s="562" customFormat="1" ht="24.75" customHeight="1">
      <c r="A5" s="571" t="s">
        <v>328</v>
      </c>
      <c r="B5" s="610">
        <f>SUM(B6:B12)</f>
        <v>38280</v>
      </c>
      <c r="C5" s="211">
        <f>SUM(C6:C12)</f>
        <v>35493</v>
      </c>
      <c r="D5" s="608">
        <f>C5/B5*100</f>
        <v>92.71943573667711</v>
      </c>
      <c r="E5" s="608">
        <f>C5/F5*100</f>
        <v>88.00208271347813</v>
      </c>
      <c r="F5" s="211">
        <f>SUM(F7:F12)</f>
        <v>40332</v>
      </c>
      <c r="G5" s="611">
        <f>SUM(G6:G12)</f>
        <v>-4839</v>
      </c>
      <c r="H5" s="609">
        <f>G5/F5*100</f>
        <v>-11.997917286521869</v>
      </c>
      <c r="I5" s="619"/>
    </row>
    <row r="6" spans="1:9" s="563" customFormat="1" ht="24.75" customHeight="1">
      <c r="A6" s="180" t="s">
        <v>329</v>
      </c>
      <c r="B6" s="612"/>
      <c r="C6" s="215"/>
      <c r="D6" s="613"/>
      <c r="E6" s="613"/>
      <c r="F6" s="215"/>
      <c r="G6" s="614">
        <f aca="true" t="shared" si="0" ref="G6:G14">C6-F6</f>
        <v>0</v>
      </c>
      <c r="H6" s="216"/>
      <c r="I6" s="620"/>
    </row>
    <row r="7" spans="1:9" s="563" customFormat="1" ht="24.75" customHeight="1">
      <c r="A7" s="180" t="s">
        <v>330</v>
      </c>
      <c r="B7" s="215">
        <v>4000</v>
      </c>
      <c r="C7" s="215">
        <v>3146</v>
      </c>
      <c r="D7" s="613">
        <f>C7/B7*100</f>
        <v>78.64999999999999</v>
      </c>
      <c r="E7" s="613">
        <f>C7/F7*100</f>
        <v>80.07126495291422</v>
      </c>
      <c r="F7" s="215">
        <v>3929</v>
      </c>
      <c r="G7" s="614">
        <f t="shared" si="0"/>
        <v>-783</v>
      </c>
      <c r="H7" s="216">
        <f>G7/F7*100</f>
        <v>-19.928735047085773</v>
      </c>
      <c r="I7" s="621"/>
    </row>
    <row r="8" spans="1:9" s="563" customFormat="1" ht="24.75" customHeight="1">
      <c r="A8" s="180" t="s">
        <v>331</v>
      </c>
      <c r="B8" s="215">
        <v>1120</v>
      </c>
      <c r="C8" s="215">
        <v>178</v>
      </c>
      <c r="D8" s="613">
        <f>C8/B8*100</f>
        <v>15.892857142857142</v>
      </c>
      <c r="E8" s="613">
        <f>C8/F8*100</f>
        <v>127.14285714285714</v>
      </c>
      <c r="F8" s="215">
        <v>140</v>
      </c>
      <c r="G8" s="614">
        <f t="shared" si="0"/>
        <v>38</v>
      </c>
      <c r="H8" s="216">
        <f>G8/F8*100</f>
        <v>27.142857142857142</v>
      </c>
      <c r="I8" s="621"/>
    </row>
    <row r="9" spans="1:9" s="563" customFormat="1" ht="24.75" customHeight="1">
      <c r="A9" s="180" t="s">
        <v>332</v>
      </c>
      <c r="B9" s="215">
        <v>31920</v>
      </c>
      <c r="C9" s="215">
        <v>29961</v>
      </c>
      <c r="D9" s="613">
        <f>C9/B9*100</f>
        <v>93.86278195488723</v>
      </c>
      <c r="E9" s="613">
        <f>C9/F9*100</f>
        <v>85.39790217763083</v>
      </c>
      <c r="F9" s="215">
        <v>35084</v>
      </c>
      <c r="G9" s="614">
        <f t="shared" si="0"/>
        <v>-5123</v>
      </c>
      <c r="H9" s="216">
        <f>G9/F9*100</f>
        <v>-14.60209782236917</v>
      </c>
      <c r="I9" s="621"/>
    </row>
    <row r="10" spans="1:9" s="563" customFormat="1" ht="24.75" customHeight="1">
      <c r="A10" s="180" t="s">
        <v>333</v>
      </c>
      <c r="B10" s="612">
        <v>1000</v>
      </c>
      <c r="C10" s="612">
        <v>1968</v>
      </c>
      <c r="D10" s="613">
        <f>C10/B10*100</f>
        <v>196.8</v>
      </c>
      <c r="E10" s="615">
        <f>C10/F10*100</f>
        <v>208.9171974522293</v>
      </c>
      <c r="F10" s="612">
        <v>942</v>
      </c>
      <c r="G10" s="614">
        <f t="shared" si="0"/>
        <v>1026</v>
      </c>
      <c r="H10" s="216">
        <f>G10/F10*100</f>
        <v>108.9171974522293</v>
      </c>
      <c r="I10" s="620"/>
    </row>
    <row r="11" spans="1:9" s="563" customFormat="1" ht="24.75" customHeight="1">
      <c r="A11" s="180" t="s">
        <v>334</v>
      </c>
      <c r="B11" s="612">
        <v>240</v>
      </c>
      <c r="C11" s="612">
        <v>240</v>
      </c>
      <c r="D11" s="613">
        <f>C11/B11*100</f>
        <v>100</v>
      </c>
      <c r="E11" s="615">
        <f>C11/F11*100</f>
        <v>102.12765957446808</v>
      </c>
      <c r="F11" s="612">
        <v>235</v>
      </c>
      <c r="G11" s="614">
        <f t="shared" si="0"/>
        <v>5</v>
      </c>
      <c r="H11" s="216">
        <f>G11/F11*100</f>
        <v>2.127659574468085</v>
      </c>
      <c r="I11" s="620"/>
    </row>
    <row r="12" spans="1:9" ht="24.75" customHeight="1">
      <c r="A12" s="616" t="s">
        <v>335</v>
      </c>
      <c r="B12" s="84"/>
      <c r="C12" s="617"/>
      <c r="D12" s="613"/>
      <c r="E12" s="615"/>
      <c r="F12" s="617">
        <v>2</v>
      </c>
      <c r="G12" s="614">
        <f t="shared" si="0"/>
        <v>-2</v>
      </c>
      <c r="H12" s="216"/>
      <c r="I12" s="84"/>
    </row>
    <row r="13" spans="1:9" s="196" customFormat="1" ht="24.75" customHeight="1">
      <c r="A13" s="209" t="s">
        <v>336</v>
      </c>
      <c r="B13" s="210"/>
      <c r="C13" s="211">
        <v>6</v>
      </c>
      <c r="D13" s="613"/>
      <c r="E13" s="615"/>
      <c r="F13" s="618"/>
      <c r="G13" s="614">
        <f t="shared" si="0"/>
        <v>6</v>
      </c>
      <c r="H13" s="618"/>
      <c r="I13" s="618"/>
    </row>
    <row r="14" spans="1:9" ht="33.75" customHeight="1">
      <c r="A14" s="181" t="s">
        <v>337</v>
      </c>
      <c r="B14" s="84"/>
      <c r="C14" s="617">
        <v>6</v>
      </c>
      <c r="D14" s="613"/>
      <c r="E14" s="615"/>
      <c r="F14" s="617"/>
      <c r="G14" s="614">
        <f t="shared" si="0"/>
        <v>6</v>
      </c>
      <c r="H14" s="216"/>
      <c r="I14" s="84"/>
    </row>
    <row r="15" ht="27" customHeight="1"/>
  </sheetData>
  <sheetProtection/>
  <mergeCells count="1">
    <mergeCell ref="A1:I1"/>
  </mergeCells>
  <printOptions horizontalCentered="1"/>
  <pageMargins left="0.9842519685039371" right="0.9842519685039371" top="0.9842519685039371" bottom="0.9842519685039371"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indexed="10"/>
  </sheetPr>
  <dimension ref="A1:I25"/>
  <sheetViews>
    <sheetView zoomScale="85" zoomScaleNormal="85" workbookViewId="0" topLeftCell="A1">
      <selection activeCell="E45" sqref="E45"/>
    </sheetView>
  </sheetViews>
  <sheetFormatPr defaultColWidth="9.00390625" defaultRowHeight="14.25"/>
  <cols>
    <col min="1" max="1" width="43.375" style="0" customWidth="1"/>
    <col min="2" max="2" width="11.00390625" style="0" customWidth="1"/>
    <col min="4" max="4" width="10.125" style="162" customWidth="1"/>
    <col min="5" max="5" width="11.75390625" style="0" customWidth="1"/>
    <col min="6" max="6" width="9.00390625" style="564" hidden="1" customWidth="1"/>
    <col min="7" max="7" width="9.00390625" style="0" hidden="1" customWidth="1"/>
    <col min="8" max="8" width="10.75390625" style="162" customWidth="1"/>
    <col min="9" max="9" width="19.75390625" style="0" customWidth="1"/>
  </cols>
  <sheetData>
    <row r="1" spans="1:9" s="559" customFormat="1" ht="31.5" customHeight="1">
      <c r="A1" s="565" t="s">
        <v>338</v>
      </c>
      <c r="B1" s="565"/>
      <c r="C1" s="565"/>
      <c r="D1" s="565"/>
      <c r="E1" s="565"/>
      <c r="F1" s="565"/>
      <c r="G1" s="565"/>
      <c r="H1" s="565"/>
      <c r="I1" s="565"/>
    </row>
    <row r="2" spans="1:9" s="560" customFormat="1" ht="18" customHeight="1">
      <c r="A2" s="566" t="s">
        <v>339</v>
      </c>
      <c r="B2" s="567"/>
      <c r="C2" s="567"/>
      <c r="D2" s="568"/>
      <c r="F2" s="569"/>
      <c r="G2" s="570"/>
      <c r="H2" s="568"/>
      <c r="I2" s="594" t="s">
        <v>103</v>
      </c>
    </row>
    <row r="3" spans="1:9" s="561" customFormat="1" ht="36" customHeight="1">
      <c r="A3" s="571" t="s">
        <v>145</v>
      </c>
      <c r="B3" s="572" t="s">
        <v>340</v>
      </c>
      <c r="C3" s="572" t="s">
        <v>147</v>
      </c>
      <c r="D3" s="573" t="s">
        <v>341</v>
      </c>
      <c r="E3" s="574" t="s">
        <v>149</v>
      </c>
      <c r="F3" s="575" t="s">
        <v>110</v>
      </c>
      <c r="G3" s="576" t="s">
        <v>111</v>
      </c>
      <c r="H3" s="147" t="s">
        <v>112</v>
      </c>
      <c r="I3" s="192" t="s">
        <v>113</v>
      </c>
    </row>
    <row r="4" spans="1:9" s="562" customFormat="1" ht="15" customHeight="1">
      <c r="A4" s="577" t="s">
        <v>342</v>
      </c>
      <c r="B4" s="578">
        <f>B5+B8+B11+B19+B21+B24+B25</f>
        <v>75633</v>
      </c>
      <c r="C4" s="578">
        <f>C5+C8+C11+C19+C21+C24</f>
        <v>68772</v>
      </c>
      <c r="D4" s="579">
        <f>C4/B4*100</f>
        <v>90.92856292888025</v>
      </c>
      <c r="E4" s="579">
        <f>C4/F4*100</f>
        <v>167.36104351211915</v>
      </c>
      <c r="F4" s="578">
        <f>F5+F8+F11+F21+F19+F24</f>
        <v>41092</v>
      </c>
      <c r="G4" s="579">
        <f>C4-F4</f>
        <v>27680</v>
      </c>
      <c r="H4" s="579">
        <f>G4/F4*100</f>
        <v>67.36104351211914</v>
      </c>
      <c r="I4" s="595"/>
    </row>
    <row r="5" spans="1:9" s="562" customFormat="1" ht="15" customHeight="1">
      <c r="A5" s="580" t="s">
        <v>212</v>
      </c>
      <c r="B5" s="578">
        <f>SUM(B6:B7)</f>
        <v>6</v>
      </c>
      <c r="C5" s="578">
        <f>SUM(C6:C7)</f>
        <v>6</v>
      </c>
      <c r="D5" s="579">
        <f aca="true" t="shared" si="0" ref="D5:D22">C5/B5*100</f>
        <v>100</v>
      </c>
      <c r="E5" s="579">
        <f>C5/F5*100</f>
        <v>13.043478260869565</v>
      </c>
      <c r="F5" s="578">
        <f>SUM(F6:F7)</f>
        <v>46</v>
      </c>
      <c r="G5" s="579">
        <f aca="true" t="shared" si="1" ref="G5:G23">C5-F5</f>
        <v>-40</v>
      </c>
      <c r="H5" s="579">
        <f>G5/F5*100</f>
        <v>-86.95652173913044</v>
      </c>
      <c r="I5" s="596" t="s">
        <v>278</v>
      </c>
    </row>
    <row r="6" spans="1:9" s="563" customFormat="1" ht="15" customHeight="1">
      <c r="A6" s="581" t="s">
        <v>343</v>
      </c>
      <c r="B6" s="582">
        <v>6</v>
      </c>
      <c r="C6" s="582">
        <v>6</v>
      </c>
      <c r="D6" s="583"/>
      <c r="E6" s="583"/>
      <c r="F6" s="582">
        <v>6</v>
      </c>
      <c r="G6" s="579">
        <f t="shared" si="1"/>
        <v>0</v>
      </c>
      <c r="H6" s="583"/>
      <c r="I6" s="596"/>
    </row>
    <row r="7" spans="1:9" s="563" customFormat="1" ht="15" customHeight="1">
      <c r="A7" s="581" t="s">
        <v>344</v>
      </c>
      <c r="B7" s="582"/>
      <c r="C7" s="582"/>
      <c r="D7" s="583"/>
      <c r="E7" s="583"/>
      <c r="F7" s="582">
        <v>40</v>
      </c>
      <c r="G7" s="579">
        <f t="shared" si="1"/>
        <v>-40</v>
      </c>
      <c r="H7" s="583"/>
      <c r="I7" s="596"/>
    </row>
    <row r="8" spans="1:9" s="562" customFormat="1" ht="15" customHeight="1">
      <c r="A8" s="580" t="s">
        <v>204</v>
      </c>
      <c r="B8" s="578">
        <f>SUM(B9:B10)</f>
        <v>60</v>
      </c>
      <c r="C8" s="578">
        <f>SUM(C9:C10)</f>
        <v>60</v>
      </c>
      <c r="D8" s="579">
        <f t="shared" si="0"/>
        <v>100</v>
      </c>
      <c r="E8" s="579">
        <f>C8/F8*100</f>
        <v>214.28571428571428</v>
      </c>
      <c r="F8" s="578">
        <f>SUM(F9)</f>
        <v>28</v>
      </c>
      <c r="G8" s="579">
        <f t="shared" si="1"/>
        <v>32</v>
      </c>
      <c r="H8" s="579">
        <f>G8/F8*100</f>
        <v>114.28571428571428</v>
      </c>
      <c r="I8" s="596" t="s">
        <v>313</v>
      </c>
    </row>
    <row r="9" spans="1:9" s="563" customFormat="1" ht="15" customHeight="1">
      <c r="A9" s="213" t="s">
        <v>345</v>
      </c>
      <c r="B9" s="582">
        <v>23</v>
      </c>
      <c r="C9" s="582">
        <v>23</v>
      </c>
      <c r="D9" s="583"/>
      <c r="E9" s="583"/>
      <c r="F9" s="582">
        <v>28</v>
      </c>
      <c r="G9" s="579">
        <f t="shared" si="1"/>
        <v>-5</v>
      </c>
      <c r="H9" s="583"/>
      <c r="I9" s="596"/>
    </row>
    <row r="10" spans="1:9" s="563" customFormat="1" ht="15" customHeight="1">
      <c r="A10" s="213" t="s">
        <v>346</v>
      </c>
      <c r="B10" s="582">
        <v>37</v>
      </c>
      <c r="C10" s="582">
        <v>37</v>
      </c>
      <c r="D10" s="583"/>
      <c r="E10" s="583"/>
      <c r="F10" s="582"/>
      <c r="G10" s="579"/>
      <c r="H10" s="583"/>
      <c r="I10" s="596"/>
    </row>
    <row r="11" spans="1:9" s="562" customFormat="1" ht="15" customHeight="1">
      <c r="A11" s="580" t="s">
        <v>258</v>
      </c>
      <c r="B11" s="578">
        <f>SUM(B12:B18)</f>
        <v>51428</v>
      </c>
      <c r="C11" s="578">
        <f>SUM(C12:C18)</f>
        <v>44573</v>
      </c>
      <c r="D11" s="579">
        <f t="shared" si="0"/>
        <v>86.67068522983588</v>
      </c>
      <c r="E11" s="579">
        <f aca="true" t="shared" si="2" ref="E11:E22">C11/F11*100</f>
        <v>110.53440793552387</v>
      </c>
      <c r="F11" s="578">
        <f>SUM(F12:F16)</f>
        <v>40325</v>
      </c>
      <c r="G11" s="579">
        <f t="shared" si="1"/>
        <v>4248</v>
      </c>
      <c r="H11" s="579">
        <f>G11/F11*100</f>
        <v>10.534407935523868</v>
      </c>
      <c r="I11" s="597"/>
    </row>
    <row r="12" spans="1:9" s="563" customFormat="1" ht="15" customHeight="1">
      <c r="A12" s="213" t="s">
        <v>347</v>
      </c>
      <c r="B12" s="582">
        <v>5584</v>
      </c>
      <c r="C12" s="582">
        <v>5490</v>
      </c>
      <c r="D12" s="583">
        <f t="shared" si="0"/>
        <v>98.31661891117479</v>
      </c>
      <c r="E12" s="584">
        <f t="shared" si="2"/>
        <v>108.09214412285884</v>
      </c>
      <c r="F12" s="582">
        <v>5079</v>
      </c>
      <c r="G12" s="579">
        <f t="shared" si="1"/>
        <v>411</v>
      </c>
      <c r="H12" s="583"/>
      <c r="I12" s="596"/>
    </row>
    <row r="13" spans="1:9" s="563" customFormat="1" ht="15" customHeight="1">
      <c r="A13" s="213" t="s">
        <v>348</v>
      </c>
      <c r="B13" s="582">
        <v>31536</v>
      </c>
      <c r="C13" s="582">
        <v>24832</v>
      </c>
      <c r="D13" s="583">
        <f t="shared" si="0"/>
        <v>78.74175545408421</v>
      </c>
      <c r="E13" s="584">
        <f t="shared" si="2"/>
        <v>72.99879472028692</v>
      </c>
      <c r="F13" s="582">
        <v>34017</v>
      </c>
      <c r="G13" s="579">
        <f t="shared" si="1"/>
        <v>-9185</v>
      </c>
      <c r="H13" s="583"/>
      <c r="I13" s="596"/>
    </row>
    <row r="14" spans="1:9" s="563" customFormat="1" ht="15" customHeight="1">
      <c r="A14" s="213" t="s">
        <v>349</v>
      </c>
      <c r="B14" s="582">
        <v>178</v>
      </c>
      <c r="C14" s="582">
        <v>146</v>
      </c>
      <c r="D14" s="583">
        <f t="shared" si="0"/>
        <v>82.02247191011236</v>
      </c>
      <c r="E14" s="584">
        <f t="shared" si="2"/>
        <v>85.38011695906432</v>
      </c>
      <c r="F14" s="582">
        <v>171</v>
      </c>
      <c r="G14" s="579">
        <f t="shared" si="1"/>
        <v>-25</v>
      </c>
      <c r="H14" s="583"/>
      <c r="I14" s="596"/>
    </row>
    <row r="15" spans="1:9" s="563" customFormat="1" ht="15" customHeight="1">
      <c r="A15" s="213" t="s">
        <v>350</v>
      </c>
      <c r="B15" s="582">
        <v>2020</v>
      </c>
      <c r="C15" s="582">
        <v>2000</v>
      </c>
      <c r="D15" s="583">
        <f t="shared" si="0"/>
        <v>99.00990099009901</v>
      </c>
      <c r="E15" s="584">
        <f t="shared" si="2"/>
        <v>223.96416573348264</v>
      </c>
      <c r="F15" s="582">
        <v>893</v>
      </c>
      <c r="G15" s="579">
        <f t="shared" si="1"/>
        <v>1107</v>
      </c>
      <c r="H15" s="583"/>
      <c r="I15" s="596"/>
    </row>
    <row r="16" spans="1:9" s="563" customFormat="1" ht="15" customHeight="1">
      <c r="A16" s="585" t="s">
        <v>351</v>
      </c>
      <c r="B16" s="582">
        <v>310</v>
      </c>
      <c r="C16" s="582">
        <v>305</v>
      </c>
      <c r="D16" s="583">
        <f t="shared" si="0"/>
        <v>98.38709677419355</v>
      </c>
      <c r="E16" s="584">
        <f t="shared" si="2"/>
        <v>184.84848484848484</v>
      </c>
      <c r="F16" s="582">
        <v>165</v>
      </c>
      <c r="G16" s="579">
        <f t="shared" si="1"/>
        <v>140</v>
      </c>
      <c r="H16" s="583"/>
      <c r="I16" s="596"/>
    </row>
    <row r="17" spans="1:9" s="563" customFormat="1" ht="15" customHeight="1">
      <c r="A17" s="585" t="s">
        <v>352</v>
      </c>
      <c r="B17" s="582">
        <v>1800</v>
      </c>
      <c r="C17" s="582">
        <v>1800</v>
      </c>
      <c r="D17" s="583">
        <f t="shared" si="0"/>
        <v>100</v>
      </c>
      <c r="E17" s="584"/>
      <c r="F17" s="582"/>
      <c r="G17" s="579"/>
      <c r="H17" s="583"/>
      <c r="I17" s="596"/>
    </row>
    <row r="18" spans="1:9" s="563" customFormat="1" ht="15" customHeight="1">
      <c r="A18" s="585" t="s">
        <v>353</v>
      </c>
      <c r="B18" s="582">
        <v>10000</v>
      </c>
      <c r="C18" s="582">
        <v>10000</v>
      </c>
      <c r="D18" s="583">
        <f t="shared" si="0"/>
        <v>100</v>
      </c>
      <c r="E18" s="584"/>
      <c r="F18" s="582"/>
      <c r="G18" s="579"/>
      <c r="H18" s="583"/>
      <c r="I18" s="596"/>
    </row>
    <row r="19" spans="1:9" s="562" customFormat="1" ht="15" customHeight="1">
      <c r="A19" s="586" t="s">
        <v>290</v>
      </c>
      <c r="B19" s="578"/>
      <c r="C19" s="578"/>
      <c r="D19" s="579"/>
      <c r="E19" s="587"/>
      <c r="F19" s="578">
        <f>F20</f>
        <v>22</v>
      </c>
      <c r="G19" s="579"/>
      <c r="H19" s="579"/>
      <c r="I19" s="597"/>
    </row>
    <row r="20" spans="1:9" s="563" customFormat="1" ht="15" customHeight="1">
      <c r="A20" s="585" t="s">
        <v>354</v>
      </c>
      <c r="B20" s="582"/>
      <c r="C20" s="582"/>
      <c r="D20" s="583"/>
      <c r="E20" s="584"/>
      <c r="F20" s="582">
        <v>22</v>
      </c>
      <c r="G20" s="579"/>
      <c r="H20" s="583"/>
      <c r="I20" s="596"/>
    </row>
    <row r="21" spans="1:9" s="562" customFormat="1" ht="19.5" customHeight="1">
      <c r="A21" s="580" t="s">
        <v>48</v>
      </c>
      <c r="B21" s="578">
        <f>SUM(B22:B23)</f>
        <v>23855</v>
      </c>
      <c r="C21" s="578">
        <f>SUM(C22:C23)</f>
        <v>23855</v>
      </c>
      <c r="D21" s="579">
        <f t="shared" si="0"/>
        <v>100</v>
      </c>
      <c r="E21" s="579">
        <f t="shared" si="2"/>
        <v>4084.7602739726026</v>
      </c>
      <c r="F21" s="578">
        <f>SUM(F22:F23)</f>
        <v>584</v>
      </c>
      <c r="G21" s="579">
        <f t="shared" si="1"/>
        <v>23271</v>
      </c>
      <c r="H21" s="579">
        <f>G21/F21*100</f>
        <v>3984.7602739726026</v>
      </c>
      <c r="I21" s="596" t="s">
        <v>355</v>
      </c>
    </row>
    <row r="22" spans="1:9" s="563" customFormat="1" ht="15" customHeight="1">
      <c r="A22" s="213" t="s">
        <v>356</v>
      </c>
      <c r="B22" s="582">
        <v>555</v>
      </c>
      <c r="C22" s="582">
        <v>555</v>
      </c>
      <c r="D22" s="583">
        <f t="shared" si="0"/>
        <v>100</v>
      </c>
      <c r="E22" s="584">
        <f t="shared" si="2"/>
        <v>95.03424657534246</v>
      </c>
      <c r="F22" s="582">
        <v>584</v>
      </c>
      <c r="G22" s="579">
        <f t="shared" si="1"/>
        <v>-29</v>
      </c>
      <c r="H22" s="583"/>
      <c r="I22" s="598"/>
    </row>
    <row r="23" spans="1:9" s="563" customFormat="1" ht="15" customHeight="1">
      <c r="A23" s="213" t="s">
        <v>357</v>
      </c>
      <c r="B23" s="582">
        <v>23300</v>
      </c>
      <c r="C23" s="582">
        <v>23300</v>
      </c>
      <c r="D23" s="583"/>
      <c r="E23" s="584"/>
      <c r="F23" s="582"/>
      <c r="G23" s="579">
        <f t="shared" si="1"/>
        <v>23300</v>
      </c>
      <c r="H23" s="583"/>
      <c r="I23" s="598"/>
    </row>
    <row r="24" spans="1:9" s="247" customFormat="1" ht="15" customHeight="1">
      <c r="A24" s="588" t="s">
        <v>46</v>
      </c>
      <c r="B24" s="589">
        <v>278</v>
      </c>
      <c r="C24" s="589">
        <v>278</v>
      </c>
      <c r="D24" s="590"/>
      <c r="E24" s="579">
        <f>C24/F24*100</f>
        <v>319.54022988505744</v>
      </c>
      <c r="F24" s="589">
        <v>87</v>
      </c>
      <c r="G24" s="591"/>
      <c r="H24" s="590"/>
      <c r="I24" s="591"/>
    </row>
    <row r="25" spans="1:9" ht="15" customHeight="1">
      <c r="A25" s="588" t="s">
        <v>358</v>
      </c>
      <c r="B25" s="592">
        <v>6</v>
      </c>
      <c r="C25" s="84"/>
      <c r="D25" s="193"/>
      <c r="E25" s="84"/>
      <c r="F25" s="593"/>
      <c r="G25" s="84"/>
      <c r="H25" s="193"/>
      <c r="I25" s="84"/>
    </row>
    <row r="26" ht="15" customHeight="1"/>
    <row r="27" ht="15" customHeight="1"/>
  </sheetData>
  <sheetProtection/>
  <mergeCells count="1">
    <mergeCell ref="A1:I1"/>
  </mergeCells>
  <printOptions horizontalCentered="1"/>
  <pageMargins left="0.9842519685039371" right="0.9842519685039371" top="0.9842519685039371" bottom="0.9842519685039371"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indexed="10"/>
  </sheetPr>
  <dimension ref="A1:F17"/>
  <sheetViews>
    <sheetView zoomScale="85" zoomScaleNormal="85" workbookViewId="0" topLeftCell="A1">
      <selection activeCell="E45" sqref="E45"/>
    </sheetView>
  </sheetViews>
  <sheetFormatPr defaultColWidth="9.00390625" defaultRowHeight="14.25"/>
  <cols>
    <col min="1" max="1" width="37.00390625" style="0" customWidth="1"/>
    <col min="2" max="2" width="18.625" style="0" customWidth="1"/>
    <col min="3" max="3" width="14.75390625" style="0" customWidth="1"/>
    <col min="4" max="4" width="12.625" style="162" customWidth="1"/>
    <col min="5" max="5" width="21.875" style="0" customWidth="1"/>
    <col min="6" max="6" width="11.50390625" style="0" customWidth="1"/>
  </cols>
  <sheetData>
    <row r="1" spans="1:6" s="1" customFormat="1" ht="40.5" customHeight="1">
      <c r="A1" s="549" t="s">
        <v>359</v>
      </c>
      <c r="B1" s="549"/>
      <c r="C1" s="549"/>
      <c r="D1" s="549"/>
      <c r="E1" s="549"/>
      <c r="F1" s="549"/>
    </row>
    <row r="2" spans="1:6" s="2" customFormat="1" ht="18" customHeight="1">
      <c r="A2" s="152" t="s">
        <v>360</v>
      </c>
      <c r="D2" s="550"/>
      <c r="E2" s="551" t="s">
        <v>103</v>
      </c>
      <c r="F2" s="551"/>
    </row>
    <row r="3" spans="1:6" ht="19.5" customHeight="1">
      <c r="A3" s="93" t="s">
        <v>361</v>
      </c>
      <c r="B3" s="93" t="s">
        <v>146</v>
      </c>
      <c r="C3" s="93" t="s">
        <v>147</v>
      </c>
      <c r="D3" s="552" t="s">
        <v>362</v>
      </c>
      <c r="E3" s="93" t="s">
        <v>149</v>
      </c>
      <c r="F3" s="93" t="s">
        <v>363</v>
      </c>
    </row>
    <row r="4" spans="1:6" ht="19.5" customHeight="1">
      <c r="A4" s="93" t="s">
        <v>364</v>
      </c>
      <c r="B4" s="263">
        <v>1023</v>
      </c>
      <c r="C4" s="183"/>
      <c r="D4" s="553"/>
      <c r="E4" s="183"/>
      <c r="F4" s="183"/>
    </row>
    <row r="5" spans="1:6" ht="19.5" customHeight="1">
      <c r="A5" s="154" t="s">
        <v>365</v>
      </c>
      <c r="B5" s="183"/>
      <c r="C5" s="183"/>
      <c r="D5" s="553"/>
      <c r="E5" s="183"/>
      <c r="F5" s="183"/>
    </row>
    <row r="6" spans="1:6" ht="19.5" customHeight="1">
      <c r="A6" s="154" t="s">
        <v>366</v>
      </c>
      <c r="B6" s="183"/>
      <c r="C6" s="183"/>
      <c r="D6" s="553"/>
      <c r="E6" s="183"/>
      <c r="F6" s="183"/>
    </row>
    <row r="7" spans="1:6" ht="19.5" customHeight="1">
      <c r="A7" s="154" t="s">
        <v>367</v>
      </c>
      <c r="B7" s="183"/>
      <c r="C7" s="183"/>
      <c r="D7" s="553"/>
      <c r="E7" s="183"/>
      <c r="F7" s="183"/>
    </row>
    <row r="8" spans="1:6" ht="19.5" customHeight="1">
      <c r="A8" s="154" t="s">
        <v>368</v>
      </c>
      <c r="B8" s="183"/>
      <c r="C8" s="183"/>
      <c r="D8" s="553"/>
      <c r="E8" s="183"/>
      <c r="F8" s="183"/>
    </row>
    <row r="9" spans="1:6" ht="19.5" customHeight="1">
      <c r="A9" s="154" t="s">
        <v>369</v>
      </c>
      <c r="B9" s="183"/>
      <c r="C9" s="183"/>
      <c r="D9" s="553"/>
      <c r="E9" s="183"/>
      <c r="F9" s="183"/>
    </row>
    <row r="10" spans="1:6" ht="19.5" customHeight="1">
      <c r="A10" s="154" t="s">
        <v>370</v>
      </c>
      <c r="B10" s="183">
        <v>1023</v>
      </c>
      <c r="C10" s="183"/>
      <c r="D10" s="553"/>
      <c r="E10" s="183"/>
      <c r="F10" s="183"/>
    </row>
    <row r="11" spans="1:6" ht="24" customHeight="1">
      <c r="A11" s="93" t="s">
        <v>371</v>
      </c>
      <c r="B11" s="263">
        <v>34</v>
      </c>
      <c r="C11" s="263">
        <v>34</v>
      </c>
      <c r="D11" s="553"/>
      <c r="E11" s="183"/>
      <c r="F11" s="183"/>
    </row>
    <row r="12" spans="1:6" ht="19.5" customHeight="1">
      <c r="A12" s="154" t="s">
        <v>372</v>
      </c>
      <c r="B12" s="183">
        <v>34</v>
      </c>
      <c r="C12" s="183">
        <v>34</v>
      </c>
      <c r="D12" s="553">
        <f>C12/B12*100</f>
        <v>100</v>
      </c>
      <c r="E12" s="183"/>
      <c r="F12" s="183"/>
    </row>
    <row r="13" spans="1:6" ht="19.5" customHeight="1">
      <c r="A13" s="154" t="s">
        <v>373</v>
      </c>
      <c r="B13" s="183"/>
      <c r="C13" s="183"/>
      <c r="D13" s="553"/>
      <c r="E13" s="183"/>
      <c r="F13" s="183"/>
    </row>
    <row r="14" spans="1:6" ht="19.5" customHeight="1">
      <c r="A14" s="154" t="s">
        <v>374</v>
      </c>
      <c r="B14" s="183"/>
      <c r="C14" s="183"/>
      <c r="D14" s="553"/>
      <c r="E14" s="183"/>
      <c r="F14" s="183"/>
    </row>
    <row r="15" spans="1:6" ht="19.5" customHeight="1">
      <c r="A15" s="154" t="s">
        <v>375</v>
      </c>
      <c r="B15" s="183"/>
      <c r="C15" s="183"/>
      <c r="D15" s="553"/>
      <c r="E15" s="183"/>
      <c r="F15" s="183"/>
    </row>
    <row r="16" spans="1:6" ht="19.5" customHeight="1">
      <c r="A16" s="154" t="s">
        <v>376</v>
      </c>
      <c r="B16" s="183"/>
      <c r="C16" s="183"/>
      <c r="D16" s="553"/>
      <c r="E16" s="183"/>
      <c r="F16" s="183"/>
    </row>
    <row r="17" spans="1:6" ht="21" customHeight="1">
      <c r="A17" s="554" t="s">
        <v>377</v>
      </c>
      <c r="B17" s="555"/>
      <c r="C17" s="263">
        <v>989</v>
      </c>
      <c r="D17" s="556"/>
      <c r="E17" s="557" t="s">
        <v>378</v>
      </c>
      <c r="F17" s="558"/>
    </row>
  </sheetData>
  <sheetProtection/>
  <mergeCells count="2">
    <mergeCell ref="A1:F1"/>
    <mergeCell ref="E2:F2"/>
  </mergeCells>
  <printOptions horizontalCentered="1"/>
  <pageMargins left="0.9842519685039371" right="0.9842519685039371" top="0.9842519685039371" bottom="0.9842519685039371" header="0"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indexed="10"/>
  </sheetPr>
  <dimension ref="A1:E19"/>
  <sheetViews>
    <sheetView zoomScale="85" zoomScaleNormal="85" workbookViewId="0" topLeftCell="A1">
      <selection activeCell="E45" sqref="E45"/>
    </sheetView>
  </sheetViews>
  <sheetFormatPr defaultColWidth="8.00390625" defaultRowHeight="14.25"/>
  <cols>
    <col min="1" max="1" width="37.125" style="88" customWidth="1"/>
    <col min="2" max="2" width="19.875" style="89" customWidth="1"/>
    <col min="3" max="3" width="21.25390625" style="89" customWidth="1"/>
    <col min="4" max="4" width="20.00390625" style="89" customWidth="1"/>
    <col min="5" max="5" width="14.375" style="88" customWidth="1"/>
    <col min="6" max="16384" width="8.00390625" style="88" customWidth="1"/>
  </cols>
  <sheetData>
    <row r="1" spans="1:5" s="85" customFormat="1" ht="40.5" customHeight="1">
      <c r="A1" s="78" t="s">
        <v>379</v>
      </c>
      <c r="B1" s="78"/>
      <c r="C1" s="78"/>
      <c r="D1" s="78"/>
      <c r="E1" s="78"/>
    </row>
    <row r="2" spans="1:5" s="86" customFormat="1" ht="18" customHeight="1">
      <c r="A2" s="126" t="s">
        <v>380</v>
      </c>
      <c r="B2" s="137"/>
      <c r="C2" s="137"/>
      <c r="D2" s="137"/>
      <c r="E2" s="92" t="s">
        <v>103</v>
      </c>
    </row>
    <row r="3" spans="1:5" ht="41.25" customHeight="1">
      <c r="A3" s="127" t="s">
        <v>381</v>
      </c>
      <c r="B3" s="127" t="s">
        <v>382</v>
      </c>
      <c r="C3" s="127" t="s">
        <v>383</v>
      </c>
      <c r="D3" s="127" t="s">
        <v>384</v>
      </c>
      <c r="E3" s="127" t="s">
        <v>385</v>
      </c>
    </row>
    <row r="4" spans="1:5" s="87" customFormat="1" ht="39" customHeight="1">
      <c r="A4" s="128" t="s">
        <v>386</v>
      </c>
      <c r="B4" s="544">
        <f>B5+B6+B7</f>
        <v>78680</v>
      </c>
      <c r="C4" s="544">
        <f>SUM(C5:C7)</f>
        <v>22747</v>
      </c>
      <c r="D4" s="544">
        <f>SUM(D5:D7)</f>
        <v>80963</v>
      </c>
      <c r="E4" s="130"/>
    </row>
    <row r="5" spans="1:5" ht="39.75" customHeight="1">
      <c r="A5" s="545" t="s">
        <v>387</v>
      </c>
      <c r="B5" s="546">
        <v>36163</v>
      </c>
      <c r="C5" s="546">
        <v>597</v>
      </c>
      <c r="D5" s="547">
        <v>46325</v>
      </c>
      <c r="E5" s="132"/>
    </row>
    <row r="6" spans="1:5" ht="39.75" customHeight="1">
      <c r="A6" s="548" t="s">
        <v>388</v>
      </c>
      <c r="B6" s="546">
        <v>12071</v>
      </c>
      <c r="C6" s="546">
        <v>8598</v>
      </c>
      <c r="D6" s="546">
        <v>8277</v>
      </c>
      <c r="E6" s="135"/>
    </row>
    <row r="7" spans="1:5" ht="39.75" customHeight="1">
      <c r="A7" s="548" t="s">
        <v>389</v>
      </c>
      <c r="B7" s="546">
        <v>30446</v>
      </c>
      <c r="C7" s="546">
        <v>13552</v>
      </c>
      <c r="D7" s="546">
        <v>26361</v>
      </c>
      <c r="E7" s="136"/>
    </row>
    <row r="9" ht="15.75">
      <c r="B9" s="138"/>
    </row>
    <row r="10" spans="2:4" ht="12">
      <c r="B10" s="95"/>
      <c r="C10" s="95"/>
      <c r="D10" s="95"/>
    </row>
    <row r="11" spans="2:4" ht="12">
      <c r="B11" s="95"/>
      <c r="C11" s="95"/>
      <c r="D11" s="95"/>
    </row>
    <row r="12" spans="2:4" ht="12">
      <c r="B12" s="95"/>
      <c r="C12" s="95" t="s">
        <v>390</v>
      </c>
      <c r="D12" s="95"/>
    </row>
    <row r="13" spans="2:4" ht="12">
      <c r="B13" s="95"/>
      <c r="C13" s="95"/>
      <c r="D13" s="95"/>
    </row>
    <row r="14" spans="2:4" ht="12">
      <c r="B14" s="95"/>
      <c r="C14" s="95"/>
      <c r="D14" s="95"/>
    </row>
    <row r="15" spans="2:4" ht="12">
      <c r="B15" s="95"/>
      <c r="C15" s="95"/>
      <c r="D15" s="95"/>
    </row>
    <row r="16" spans="2:4" ht="12">
      <c r="B16" s="95"/>
      <c r="C16" s="95"/>
      <c r="D16" s="95"/>
    </row>
    <row r="17" spans="2:4" ht="12">
      <c r="B17" s="95"/>
      <c r="C17" s="95"/>
      <c r="D17" s="95"/>
    </row>
    <row r="18" spans="2:4" ht="12">
      <c r="B18" s="95"/>
      <c r="C18" s="95"/>
      <c r="D18" s="95"/>
    </row>
    <row r="19" spans="2:4" ht="12">
      <c r="B19" s="95"/>
      <c r="C19" s="95"/>
      <c r="D19" s="95"/>
    </row>
  </sheetData>
  <sheetProtection/>
  <mergeCells count="2">
    <mergeCell ref="A1:E1"/>
    <mergeCell ref="D10:D11"/>
  </mergeCells>
  <printOptions horizontalCentered="1"/>
  <pageMargins left="0.9842519685039371" right="0.9842519685039371" top="0.9842519685039371" bottom="0.9842519685039371"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indexed="10"/>
  </sheetPr>
  <dimension ref="A1:L13"/>
  <sheetViews>
    <sheetView zoomScale="85" zoomScaleNormal="85" workbookViewId="0" topLeftCell="C1">
      <selection activeCell="E45" sqref="E45"/>
    </sheetView>
  </sheetViews>
  <sheetFormatPr defaultColWidth="9.00390625" defaultRowHeight="14.25"/>
  <cols>
    <col min="1" max="1" width="12.00390625" style="0" hidden="1" customWidth="1"/>
    <col min="2" max="2" width="14.875" style="0" hidden="1" customWidth="1"/>
    <col min="3" max="3" width="18.75390625" style="0" customWidth="1"/>
    <col min="4" max="4" width="16.50390625" style="0" customWidth="1"/>
    <col min="5" max="5" width="15.125" style="0" customWidth="1"/>
    <col min="6" max="9" width="16.50390625" style="0" customWidth="1"/>
  </cols>
  <sheetData>
    <row r="1" spans="1:9" s="1" customFormat="1" ht="40.5" customHeight="1">
      <c r="A1" s="227" t="s">
        <v>391</v>
      </c>
      <c r="B1" s="227"/>
      <c r="C1" s="227"/>
      <c r="D1" s="227"/>
      <c r="E1" s="227"/>
      <c r="F1" s="227"/>
      <c r="G1" s="227"/>
      <c r="H1" s="227"/>
      <c r="I1" s="227"/>
    </row>
    <row r="2" spans="1:9" s="2" customFormat="1" ht="18" customHeight="1">
      <c r="A2" s="524" t="s">
        <v>392</v>
      </c>
      <c r="C2" s="525" t="s">
        <v>392</v>
      </c>
      <c r="D2" s="228"/>
      <c r="I2" s="542" t="s">
        <v>103</v>
      </c>
    </row>
    <row r="3" spans="1:9" ht="36.75" customHeight="1">
      <c r="A3" s="526" t="s">
        <v>393</v>
      </c>
      <c r="B3" s="526" t="s">
        <v>394</v>
      </c>
      <c r="C3" s="527" t="s">
        <v>395</v>
      </c>
      <c r="D3" s="231" t="s">
        <v>396</v>
      </c>
      <c r="E3" s="231" t="s">
        <v>397</v>
      </c>
      <c r="F3" s="236" t="s">
        <v>398</v>
      </c>
      <c r="G3" s="528"/>
      <c r="H3" s="529"/>
      <c r="I3" s="231" t="s">
        <v>399</v>
      </c>
    </row>
    <row r="4" spans="1:9" ht="42.75" customHeight="1">
      <c r="A4" s="530"/>
      <c r="B4" s="530"/>
      <c r="C4" s="531"/>
      <c r="D4" s="234"/>
      <c r="E4" s="234"/>
      <c r="F4" s="231" t="s">
        <v>400</v>
      </c>
      <c r="G4" s="231" t="s">
        <v>401</v>
      </c>
      <c r="H4" s="231" t="s">
        <v>402</v>
      </c>
      <c r="I4" s="234"/>
    </row>
    <row r="5" spans="1:9" ht="14.25" customHeight="1">
      <c r="A5" s="530"/>
      <c r="B5" s="530"/>
      <c r="C5" s="531"/>
      <c r="D5" s="234"/>
      <c r="E5" s="234"/>
      <c r="F5" s="234"/>
      <c r="G5" s="234"/>
      <c r="H5" s="234"/>
      <c r="I5" s="234"/>
    </row>
    <row r="6" spans="1:9" ht="21.75" customHeight="1">
      <c r="A6" s="532"/>
      <c r="B6" s="532"/>
      <c r="C6" s="533"/>
      <c r="D6" s="238"/>
      <c r="E6" s="238"/>
      <c r="F6" s="238"/>
      <c r="G6" s="238"/>
      <c r="H6" s="238"/>
      <c r="I6" s="238"/>
    </row>
    <row r="7" spans="1:9" ht="42.75" customHeight="1">
      <c r="A7" s="240"/>
      <c r="B7" s="534"/>
      <c r="C7" s="535" t="s">
        <v>403</v>
      </c>
      <c r="D7" s="536">
        <f>E7+F7+I7</f>
        <v>1281</v>
      </c>
      <c r="E7" s="537">
        <v>25</v>
      </c>
      <c r="F7" s="537">
        <f>SUM(G7:H7)</f>
        <v>1056</v>
      </c>
      <c r="G7" s="537">
        <v>321</v>
      </c>
      <c r="H7" s="537">
        <v>735</v>
      </c>
      <c r="I7" s="543">
        <v>200</v>
      </c>
    </row>
    <row r="8" spans="1:9" ht="42.75" customHeight="1">
      <c r="A8" s="240"/>
      <c r="B8" s="534"/>
      <c r="C8" s="535" t="s">
        <v>404</v>
      </c>
      <c r="D8" s="536">
        <f>E8+F8+I8</f>
        <v>1139</v>
      </c>
      <c r="E8" s="537">
        <v>15</v>
      </c>
      <c r="F8" s="537">
        <f>SUM(G8:H8)</f>
        <v>915</v>
      </c>
      <c r="G8" s="537">
        <v>103</v>
      </c>
      <c r="H8" s="537">
        <v>812</v>
      </c>
      <c r="I8" s="543">
        <v>209</v>
      </c>
    </row>
    <row r="9" spans="1:9" s="523" customFormat="1" ht="42.75" customHeight="1">
      <c r="A9" s="538"/>
      <c r="B9" s="539"/>
      <c r="C9" s="540" t="s">
        <v>405</v>
      </c>
      <c r="D9" s="541">
        <f aca="true" t="shared" si="0" ref="D9:I9">(D7-D8)/D8</f>
        <v>0.12467076382791922</v>
      </c>
      <c r="E9" s="541">
        <f t="shared" si="0"/>
        <v>0.6666666666666666</v>
      </c>
      <c r="F9" s="541">
        <f t="shared" si="0"/>
        <v>0.1540983606557377</v>
      </c>
      <c r="G9" s="541">
        <f t="shared" si="0"/>
        <v>2.116504854368932</v>
      </c>
      <c r="H9" s="541">
        <f t="shared" si="0"/>
        <v>-0.09482758620689655</v>
      </c>
      <c r="I9" s="541">
        <f t="shared" si="0"/>
        <v>-0.0430622009569378</v>
      </c>
    </row>
    <row r="13" ht="14.25">
      <c r="L13" s="311"/>
    </row>
  </sheetData>
  <sheetProtection/>
  <mergeCells count="11">
    <mergeCell ref="A1:I1"/>
    <mergeCell ref="F3:H3"/>
    <mergeCell ref="A3:A6"/>
    <mergeCell ref="B3:B6"/>
    <mergeCell ref="C3:C6"/>
    <mergeCell ref="D3:D6"/>
    <mergeCell ref="E3:E6"/>
    <mergeCell ref="F4:F6"/>
    <mergeCell ref="G4:G6"/>
    <mergeCell ref="H4:H6"/>
    <mergeCell ref="I3:I6"/>
  </mergeCells>
  <printOptions horizontalCentered="1"/>
  <pageMargins left="0.9842519685039371" right="0.9842519685039371" top="0.9842519685039371" bottom="0.9842519685039371"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sxsczt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 zhi hua</dc:creator>
  <cp:keywords/>
  <dc:description/>
  <cp:lastModifiedBy>Administrator</cp:lastModifiedBy>
  <cp:lastPrinted>2020-04-24T14:03:56Z</cp:lastPrinted>
  <dcterms:created xsi:type="dcterms:W3CDTF">2001-01-20T09:20:13Z</dcterms:created>
  <dcterms:modified xsi:type="dcterms:W3CDTF">2024-03-04T07:35:03Z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2052-12.1.0.16399</vt:lpwstr>
  </property>
  <property fmtid="{D5CDD505-2E9C-101B-9397-08002B2CF9AE}" pid="4" name="I">
    <vt:lpwstr>9424DF0B7A3B49DF976DABA3F828716D</vt:lpwstr>
  </property>
</Properties>
</file>